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14"/>
  <workbookPr defaultThemeVersion="166925"/>
  <mc:AlternateContent xmlns:mc="http://schemas.openxmlformats.org/markup-compatibility/2006">
    <mc:Choice Requires="x15">
      <x15ac:absPath xmlns:x15ac="http://schemas.microsoft.com/office/spreadsheetml/2010/11/ac" url="C:\Users\mpcoronel\Documents\NEDA-IS\VAIRD\Price Escalation Matters\Price Escalation Requests\ICTS and AFAB Request\ICTS Uploading of New Sample Computation\"/>
    </mc:Choice>
  </mc:AlternateContent>
  <xr:revisionPtr revIDLastSave="0" documentId="11_2BFA0EBEBF613977E6432C306F8A18D9FDB54D0E" xr6:coauthVersionLast="47" xr6:coauthVersionMax="47" xr10:uidLastSave="{00000000-0000-0000-0000-000000000000}"/>
  <bookViews>
    <workbookView xWindow="0" yWindow="0" windowWidth="28800" windowHeight="12300" firstSheet="1" activeTab="1" xr2:uid="{00000000-000D-0000-FFFF-FFFF00000000}"/>
  </bookViews>
  <sheets>
    <sheet name="Facts" sheetId="2" r:id="rId1"/>
    <sheet name="Sample Computation"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E48" i="1"/>
  <c r="E47" i="1"/>
  <c r="E46" i="1"/>
  <c r="E45" i="1"/>
  <c r="E44" i="1"/>
  <c r="E43" i="1"/>
  <c r="E42" i="1"/>
  <c r="E41" i="1"/>
  <c r="E40" i="1"/>
  <c r="E39" i="1"/>
  <c r="E38" i="1"/>
  <c r="E37" i="1"/>
  <c r="E36" i="1"/>
  <c r="E35" i="1"/>
  <c r="E34" i="1"/>
  <c r="F34" i="1" s="1"/>
  <c r="G34" i="1" s="1"/>
  <c r="C56" i="1" s="1"/>
  <c r="E56" i="1" s="1"/>
  <c r="E32" i="1"/>
  <c r="E31" i="1"/>
  <c r="E30" i="1"/>
  <c r="E33" i="1"/>
  <c r="E29" i="1"/>
  <c r="E28" i="1"/>
  <c r="E27" i="1"/>
  <c r="E26" i="1"/>
  <c r="D18" i="1"/>
  <c r="D17" i="1"/>
  <c r="D16" i="1"/>
  <c r="D15" i="1"/>
  <c r="G16" i="1" s="1"/>
  <c r="E7" i="1"/>
  <c r="F7" i="1" s="1"/>
  <c r="G7" i="1" s="1"/>
  <c r="E8" i="1"/>
  <c r="F8" i="1" s="1"/>
  <c r="G8" i="1" s="1"/>
  <c r="E6" i="1"/>
  <c r="F6" i="1" s="1"/>
  <c r="G6" i="1" s="1"/>
  <c r="E5" i="1"/>
  <c r="F5" i="1" s="1"/>
  <c r="G5" i="1" s="1"/>
  <c r="G10" i="1" s="1"/>
  <c r="C21" i="1" l="1"/>
  <c r="F38" i="1"/>
  <c r="G38" i="1" s="1"/>
  <c r="C57" i="1" s="1"/>
  <c r="E57" i="1" s="1"/>
  <c r="F46" i="1"/>
  <c r="G46" i="1" s="1"/>
  <c r="C59" i="1" s="1"/>
  <c r="E59" i="1" s="1"/>
  <c r="F30" i="1"/>
  <c r="G30" i="1" s="1"/>
  <c r="C55" i="1" s="1"/>
  <c r="E55" i="1" s="1"/>
  <c r="F42" i="1"/>
  <c r="G42" i="1" s="1"/>
  <c r="C58" i="1" s="1"/>
  <c r="E58" i="1" s="1"/>
  <c r="F26" i="1"/>
  <c r="G26" i="1" s="1"/>
  <c r="C54" i="1" s="1"/>
  <c r="E54" i="1" s="1"/>
</calcChain>
</file>

<file path=xl/sharedStrings.xml><?xml version="1.0" encoding="utf-8"?>
<sst xmlns="http://schemas.openxmlformats.org/spreadsheetml/2006/main" count="95" uniqueCount="60">
  <si>
    <t>SAMPLE COMPUTATION FOR CONTRACT PRICE ESCALATION AS PROVIDED IN ANNEX C, APPENDIX 15 OF THE REVISED IRR OF REPUBLIC ACT NO. 9184</t>
  </si>
  <si>
    <t>Facts</t>
  </si>
  <si>
    <r>
      <t>There is legal basis to claim for price escalation in accordance with Section 4 of these Guidelines for Contract Price Escalation ("</t>
    </r>
    <r>
      <rPr>
        <i/>
        <sz val="14"/>
        <color theme="1"/>
        <rFont val="Calibri"/>
        <family val="2"/>
        <scheme val="minor"/>
      </rPr>
      <t>Guidelines</t>
    </r>
    <r>
      <rPr>
        <sz val="14"/>
        <color theme="1"/>
        <rFont val="Calibri"/>
        <family val="2"/>
        <scheme val="minor"/>
      </rPr>
      <t>").</t>
    </r>
  </si>
  <si>
    <t>The work item identified to have been affected by the extraordinary circumstance is Reinforcing Steel Bars or K19 of Annex B of these Guidelines.
K19 = 0.15 + 0.06 (Li/Lo) + 0.67 (Ri/Ro) + 0.04 (Fi/Fo) + 0.08 (Ei/Eo)
Where L ~ refers to labor index
R ~ refers to reinforcing steel bars wholesale price index
F ~ refers to automotive fuel price index
E ~ refers to equipment price index
i ~ refers to the value of the index for the month under consideration
o ~ refers to the value of the index during opening of bid</t>
  </si>
  <si>
    <t>The date of bid opening for the subject contract was December 2007 and the contract was implemented starting January 2008.</t>
  </si>
  <si>
    <t>The six – month period under consideration for contract price escalation is from January to June 2008</t>
  </si>
  <si>
    <t>The thirty (30) – month historical data for the components of K19 necessary for testing compliance with the Technical Parameters under Section 5.2.2 of these Guidelines is from July 2005 to December 2007</t>
  </si>
  <si>
    <t>INSTRUCTIONS: Follow these steps below</t>
  </si>
  <si>
    <t>`K19 Component</t>
  </si>
  <si>
    <t>Mean (for 30 month period)</t>
  </si>
  <si>
    <t>STDEV</t>
  </si>
  <si>
    <t>2STDEV</t>
  </si>
  <si>
    <t>2STDEV + Mean</t>
  </si>
  <si>
    <t>K19 Threshold Work Item</t>
  </si>
  <si>
    <t>I. Computation for Grant of Price Escalation</t>
  </si>
  <si>
    <t>Labor (L)</t>
  </si>
  <si>
    <t>1. Compute the Mean for each component of K19 using the data in Table 1 for the entire 30 month period (July 2005 to December 2007).</t>
  </si>
  <si>
    <t>Reinforcing Steel (R)</t>
  </si>
  <si>
    <t>2. Compute the 2 STDEV above Mean of each K19 component by adding the Mean computed under Step 1 to the 2 STDEV. 
      The 2 STDEV is computed by getting the STDEV of the thirty (30) – month historical data of each K19 component and multiplying it by 2.</t>
  </si>
  <si>
    <t>Automotive Fuel (F)</t>
  </si>
  <si>
    <t>Equipment (E)</t>
  </si>
  <si>
    <t>3. Establish the K19 Threshold by substituting the values of the 2 STDEV above Mean computed in Step 2 into the K19 work item formula.</t>
  </si>
  <si>
    <t>K19 Threshold</t>
  </si>
  <si>
    <t>Average Value (for 6 month period)</t>
  </si>
  <si>
    <t>K19 Average Work Item</t>
  </si>
  <si>
    <t>4. Compute the Average Value of each price index for the six (6) – month period (January to June 2008) under consideration for contract price escalation.</t>
  </si>
  <si>
    <t>K19 Average</t>
  </si>
  <si>
    <t>5. Establish K19 Average by computing the six – month Average Value of the work item for the period under consideration for price escalation (January to June 2008).</t>
  </si>
  <si>
    <t>6. To determine whether request for price escalation may be granted, the K19 Average should be compared to the K19 Threshold. 
      If K19 Average is greater than K19 Threshold, price escalation may be granted; otherwise, the request for price escalation should be denied.</t>
  </si>
  <si>
    <t>Presence of Price Escalation</t>
  </si>
  <si>
    <t>7. In the given example, K19 Average is greater than K19 Threshold. Therefore, price escalation may be granted for the period of January to June 2008.</t>
  </si>
  <si>
    <t>Computation for Amount of Price Escalation</t>
  </si>
  <si>
    <t>II. Computation for Amount of Price Escalation</t>
  </si>
  <si>
    <t>Month</t>
  </si>
  <si>
    <t>Monthly Rates of Increase</t>
  </si>
  <si>
    <t>Work Item</t>
  </si>
  <si>
    <t>K19</t>
  </si>
  <si>
    <t>Percentage Rate of Increase</t>
  </si>
  <si>
    <t xml:space="preserve">      After determining that price escalation may be granted, the computation for the amount to be granted is done for each month of said period.
</t>
  </si>
  <si>
    <t>Jan</t>
  </si>
  <si>
    <t>1. Compute the Monthly Rates of Increase for the period under consideration (January to June 2008).</t>
  </si>
  <si>
    <t>2. Compute the Percentage Rate of Increase for the work item for each month of the period under consideration.</t>
  </si>
  <si>
    <t xml:space="preserve">      Upon Computation,  the Escalated Value of the work item for the months of June, May, and April is 18%, 7%, and 3%, respectively, higher than the original
       value  of the work item.</t>
  </si>
  <si>
    <t>Feb</t>
  </si>
  <si>
    <t>Mar</t>
  </si>
  <si>
    <t>Apr</t>
  </si>
  <si>
    <t>May</t>
  </si>
  <si>
    <t>June</t>
  </si>
  <si>
    <t xml:space="preserve"> Computation of Escalated Value</t>
  </si>
  <si>
    <t>3. Compute the Escalated Value to be granted for the work item by applying the Percentage Rate of Increase for each month to the monthly billing, which should be supported by official receipts, sales invoices, and other acceptable documentary evidence.</t>
  </si>
  <si>
    <t>Monthly Billing</t>
  </si>
  <si>
    <t>Escalated Value</t>
  </si>
  <si>
    <t>January</t>
  </si>
  <si>
    <t>February</t>
  </si>
  <si>
    <t>March</t>
  </si>
  <si>
    <t>April</t>
  </si>
  <si>
    <t>Important Note on Filling Out the Worksheet</t>
  </si>
  <si>
    <t>1. Kindly import the data for indices</t>
  </si>
  <si>
    <t>2. Link the indices in the computation for the Mean, Stdev, and Ave Value</t>
  </si>
  <si>
    <t>3. Use formula in highlighted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</si>
</sst>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rgb="FFFF0000"/>
      <name val="Calibri"/>
      <family val="2"/>
      <scheme val="minor"/>
    </font>
    <font>
      <b/>
      <sz val="11"/>
      <color rgb="FFFF0000"/>
      <name val="Calibri"/>
      <family val="2"/>
      <scheme val="minor"/>
    </font>
    <font>
      <b/>
      <sz val="16"/>
      <color theme="1"/>
      <name val="Calibri (Body)"/>
    </font>
    <font>
      <sz val="14"/>
      <color theme="1"/>
      <name val="Calibri"/>
      <family val="2"/>
      <scheme val="minor"/>
    </font>
    <font>
      <i/>
      <sz val="14"/>
      <color theme="1"/>
      <name val="Calibri"/>
      <family val="2"/>
      <scheme val="minor"/>
    </font>
    <font>
      <b/>
      <sz val="14"/>
      <color theme="1"/>
      <name val="Calibri"/>
      <family val="2"/>
      <scheme val="minor"/>
    </font>
    <font>
      <b/>
      <sz val="12"/>
      <color theme="1"/>
      <name val="Calibri"/>
      <family val="2"/>
      <scheme val="minor"/>
    </font>
    <font>
      <b/>
      <sz val="11"/>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0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82">
    <xf numFmtId="0" fontId="0" fillId="0" borderId="0" xfId="0"/>
    <xf numFmtId="0" fontId="0" fillId="0" borderId="0" xfId="0" applyAlignment="1">
      <alignment horizontal="center"/>
    </xf>
    <xf numFmtId="0" fontId="0" fillId="0" borderId="5"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2" borderId="1" xfId="0" applyFill="1" applyBorder="1" applyAlignment="1">
      <alignment horizontal="center"/>
    </xf>
    <xf numFmtId="0" fontId="0" fillId="0" borderId="15" xfId="0" applyBorder="1" applyAlignment="1">
      <alignment horizontal="center"/>
    </xf>
    <xf numFmtId="0" fontId="0" fillId="3" borderId="1" xfId="0" applyFill="1" applyBorder="1" applyAlignment="1">
      <alignment horizontal="center"/>
    </xf>
    <xf numFmtId="0" fontId="0" fillId="3" borderId="1" xfId="0" applyFill="1" applyBorder="1"/>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 fillId="0" borderId="16" xfId="0" applyFont="1" applyBorder="1" applyAlignment="1">
      <alignment horizontal="center"/>
    </xf>
    <xf numFmtId="0" fontId="1" fillId="0" borderId="15" xfId="0" applyFont="1" applyBorder="1" applyAlignment="1">
      <alignment horizontal="center"/>
    </xf>
    <xf numFmtId="0" fontId="1" fillId="0" borderId="14" xfId="0" applyFont="1" applyBorder="1" applyAlignment="1">
      <alignment horizontal="center"/>
    </xf>
    <xf numFmtId="0" fontId="1" fillId="0" borderId="5" xfId="0" applyFont="1" applyBorder="1" applyAlignment="1">
      <alignment horizontal="center"/>
    </xf>
    <xf numFmtId="0" fontId="2" fillId="0" borderId="0" xfId="0" applyFont="1"/>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3" fillId="0" borderId="0" xfId="0" applyFont="1"/>
    <xf numFmtId="0" fontId="3"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4" fillId="0" borderId="5" xfId="0" applyFont="1" applyBorder="1" applyAlignment="1">
      <alignment vertical="top"/>
    </xf>
    <xf numFmtId="0" fontId="4" fillId="0" borderId="5" xfId="0" applyFont="1" applyBorder="1" applyAlignment="1">
      <alignment vertical="top" wrapText="1"/>
    </xf>
    <xf numFmtId="0" fontId="7" fillId="0" borderId="5" xfId="0" applyFont="1" applyBorder="1" applyAlignment="1">
      <alignment horizontal="center" vertical="top"/>
    </xf>
    <xf numFmtId="0" fontId="0" fillId="0" borderId="20" xfId="0" applyBorder="1" applyAlignment="1">
      <alignment horizontal="center"/>
    </xf>
    <xf numFmtId="0" fontId="0" fillId="0" borderId="9" xfId="0" applyBorder="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0" fontId="0" fillId="3" borderId="21" xfId="0" applyFill="1" applyBorder="1" applyAlignment="1">
      <alignment horizontal="center" vertical="center"/>
    </xf>
    <xf numFmtId="1" fontId="0" fillId="0" borderId="0" xfId="0" applyNumberFormat="1" applyAlignment="1">
      <alignment horizontal="center" vertical="center"/>
    </xf>
    <xf numFmtId="0" fontId="0" fillId="0" borderId="10" xfId="0" applyBorder="1" applyAlignment="1">
      <alignment horizontal="center" vertical="center"/>
    </xf>
    <xf numFmtId="1" fontId="0" fillId="0" borderId="22" xfId="0" applyNumberFormat="1" applyBorder="1" applyAlignment="1">
      <alignment horizontal="center" vertical="center"/>
    </xf>
    <xf numFmtId="3" fontId="0" fillId="0" borderId="22" xfId="0" applyNumberFormat="1" applyBorder="1" applyAlignment="1">
      <alignment horizontal="center" vertical="center"/>
    </xf>
    <xf numFmtId="0" fontId="0" fillId="3" borderId="23" xfId="0" applyFill="1" applyBorder="1" applyAlignment="1">
      <alignment horizontal="center" vertical="center"/>
    </xf>
    <xf numFmtId="0" fontId="0" fillId="0" borderId="0" xfId="0" applyAlignment="1">
      <alignment vertical="center"/>
    </xf>
    <xf numFmtId="0" fontId="3" fillId="0" borderId="0" xfId="0" applyFont="1" applyAlignment="1">
      <alignment vertical="center"/>
    </xf>
    <xf numFmtId="0" fontId="0" fillId="0" borderId="20" xfId="0" applyBorder="1" applyAlignment="1">
      <alignment horizontal="center" vertical="center"/>
    </xf>
    <xf numFmtId="0" fontId="0" fillId="0" borderId="3" xfId="0" applyBorder="1"/>
    <xf numFmtId="0" fontId="0" fillId="0" borderId="4" xfId="0" applyBorder="1"/>
    <xf numFmtId="0" fontId="9" fillId="5" borderId="1" xfId="0" applyFont="1" applyFill="1" applyBorder="1" applyAlignment="1">
      <alignment vertical="center"/>
    </xf>
    <xf numFmtId="0" fontId="8" fillId="2" borderId="3" xfId="0" applyFont="1" applyFill="1" applyBorder="1" applyAlignment="1">
      <alignment horizontal="left" vertical="top" wrapText="1"/>
    </xf>
    <xf numFmtId="0" fontId="0" fillId="0" borderId="3" xfId="0" applyBorder="1" applyAlignment="1">
      <alignment vertical="top" wrapText="1"/>
    </xf>
    <xf numFmtId="0" fontId="0" fillId="0" borderId="3" xfId="0" applyBorder="1" applyAlignment="1">
      <alignment wrapText="1"/>
    </xf>
    <xf numFmtId="0" fontId="8" fillId="2" borderId="3" xfId="0" applyFont="1" applyFill="1" applyBorder="1"/>
    <xf numFmtId="0" fontId="8" fillId="2" borderId="1" xfId="0" applyFont="1" applyFill="1" applyBorder="1" applyAlignment="1">
      <alignment horizont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0" fillId="2" borderId="4" xfId="0" applyFill="1" applyBorder="1" applyAlignment="1">
      <alignment horizontal="center"/>
    </xf>
    <xf numFmtId="0" fontId="1" fillId="0" borderId="24" xfId="0" applyFont="1" applyBorder="1" applyAlignment="1">
      <alignment horizontal="center" vertical="center"/>
    </xf>
    <xf numFmtId="0" fontId="0" fillId="0" borderId="24" xfId="0" applyBorder="1" applyAlignment="1">
      <alignment horizontal="center" vertical="center"/>
    </xf>
    <xf numFmtId="0" fontId="8" fillId="2" borderId="1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6" fillId="4" borderId="5" xfId="0" applyFont="1" applyFill="1" applyBorder="1" applyAlignment="1">
      <alignment horizontal="left" vertical="top"/>
    </xf>
    <xf numFmtId="0" fontId="0" fillId="0" borderId="0" xfId="0" applyAlignment="1">
      <alignment horizontal="center" vertical="top"/>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8" fillId="2" borderId="8" xfId="0" applyFont="1" applyFill="1" applyBorder="1" applyAlignment="1">
      <alignment horizontal="center"/>
    </xf>
    <xf numFmtId="0" fontId="0" fillId="0" borderId="0" xfId="0" applyAlignment="1">
      <alignment horizontal="center"/>
    </xf>
    <xf numFmtId="0" fontId="0" fillId="0" borderId="24" xfId="0" applyBorder="1" applyAlignment="1">
      <alignment horizontal="center" vertical="center"/>
    </xf>
    <xf numFmtId="0" fontId="0" fillId="3" borderId="24" xfId="0" applyFill="1" applyBorder="1" applyAlignment="1">
      <alignment horizontal="center" vertical="center"/>
    </xf>
    <xf numFmtId="2" fontId="0" fillId="0" borderId="24" xfId="0" applyNumberFormat="1" applyBorder="1" applyAlignment="1">
      <alignment horizontal="center" vertical="center"/>
    </xf>
    <xf numFmtId="2" fontId="0" fillId="0" borderId="12" xfId="0" applyNumberFormat="1" applyBorder="1" applyAlignment="1">
      <alignment horizontal="center" vertical="center"/>
    </xf>
    <xf numFmtId="2" fontId="0" fillId="0" borderId="13" xfId="0" applyNumberFormat="1" applyBorder="1" applyAlignment="1">
      <alignment horizontal="center" vertical="center"/>
    </xf>
    <xf numFmtId="0" fontId="0" fillId="0" borderId="3" xfId="0" applyBorder="1" applyAlignment="1">
      <alignment vertical="top" wrapText="1"/>
    </xf>
    <xf numFmtId="0" fontId="0" fillId="0" borderId="3" xfId="0" applyBorder="1" applyAlignment="1">
      <alignment horizontal="left" vertical="top" wrapText="1"/>
    </xf>
    <xf numFmtId="0" fontId="0" fillId="0" borderId="3" xfId="0" applyBorder="1" applyAlignment="1">
      <alignment horizontal="left" vertical="top"/>
    </xf>
    <xf numFmtId="2" fontId="0" fillId="0" borderId="11" xfId="0" applyNumberFormat="1" applyBorder="1" applyAlignment="1">
      <alignment horizontal="center" vertical="center"/>
    </xf>
    <xf numFmtId="2" fontId="0" fillId="0" borderId="2" xfId="0" applyNumberFormat="1" applyBorder="1" applyAlignment="1">
      <alignment horizontal="center" vertical="center"/>
    </xf>
    <xf numFmtId="2" fontId="0" fillId="0" borderId="3" xfId="0" applyNumberFormat="1" applyBorder="1" applyAlignment="1">
      <alignment horizontal="center" vertical="center"/>
    </xf>
    <xf numFmtId="2" fontId="0" fillId="0" borderId="4"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showGridLines="0" workbookViewId="0">
      <selection activeCell="C9" sqref="C9"/>
    </sheetView>
  </sheetViews>
  <sheetFormatPr defaultColWidth="11.42578125" defaultRowHeight="15" zeroHeight="1"/>
  <cols>
    <col min="1" max="1" width="5.7109375" style="24" customWidth="1"/>
    <col min="2" max="2" width="3.85546875" style="23" customWidth="1"/>
    <col min="3" max="3" width="170" style="23" customWidth="1"/>
    <col min="4" max="16384" width="11.42578125" style="23"/>
  </cols>
  <sheetData>
    <row r="1" spans="1:3"/>
    <row r="2" spans="1:3" ht="20.25">
      <c r="B2" s="22" t="s">
        <v>0</v>
      </c>
    </row>
    <row r="3" spans="1:3">
      <c r="B3" s="59"/>
      <c r="C3" s="59"/>
    </row>
    <row r="4" spans="1:3" ht="18.75">
      <c r="B4" s="58" t="s">
        <v>1</v>
      </c>
      <c r="C4" s="58"/>
    </row>
    <row r="5" spans="1:3" ht="18.75">
      <c r="A5" s="23"/>
      <c r="B5" s="27">
        <v>1</v>
      </c>
      <c r="C5" s="26" t="s">
        <v>2</v>
      </c>
    </row>
    <row r="6" spans="1:3" ht="227.25" customHeight="1">
      <c r="A6" s="23"/>
      <c r="B6" s="27">
        <v>2</v>
      </c>
      <c r="C6" s="26" t="s">
        <v>3</v>
      </c>
    </row>
    <row r="7" spans="1:3" ht="18.75">
      <c r="A7" s="23"/>
      <c r="B7" s="27">
        <v>3</v>
      </c>
      <c r="C7" s="26" t="s">
        <v>4</v>
      </c>
    </row>
    <row r="8" spans="1:3" ht="18.75">
      <c r="A8" s="23"/>
      <c r="B8" s="27">
        <v>4</v>
      </c>
      <c r="C8" s="25" t="s">
        <v>5</v>
      </c>
    </row>
    <row r="9" spans="1:3" ht="37.5">
      <c r="A9" s="23"/>
      <c r="B9" s="27">
        <v>5</v>
      </c>
      <c r="C9" s="26" t="s">
        <v>6</v>
      </c>
    </row>
    <row r="10" spans="1:3"/>
    <row r="11" spans="1:3"/>
    <row r="12" spans="1:3"/>
  </sheetData>
  <mergeCells count="2">
    <mergeCell ref="B4:C4"/>
    <mergeCell ref="B3:C3"/>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7"/>
  <sheetViews>
    <sheetView showGridLines="0" tabSelected="1" zoomScale="70" zoomScaleNormal="70" workbookViewId="0">
      <selection activeCell="C22" sqref="C22"/>
    </sheetView>
  </sheetViews>
  <sheetFormatPr defaultColWidth="0" defaultRowHeight="15" zeroHeight="1"/>
  <cols>
    <col min="1" max="1" width="6.85546875" customWidth="1"/>
    <col min="2" max="2" width="28" customWidth="1"/>
    <col min="3" max="3" width="33" bestFit="1" customWidth="1"/>
    <col min="4" max="4" width="27.140625" customWidth="1"/>
    <col min="5" max="5" width="18.85546875" customWidth="1"/>
    <col min="6" max="6" width="22.85546875" customWidth="1"/>
    <col min="7" max="7" width="35.7109375" bestFit="1" customWidth="1"/>
    <col min="8" max="8" width="7.28515625" customWidth="1"/>
    <col min="9" max="9" width="145.42578125" customWidth="1"/>
    <col min="10" max="10" width="13.42578125" bestFit="1" customWidth="1"/>
    <col min="11" max="11" width="8.85546875" customWidth="1"/>
    <col min="12" max="16384" width="8.85546875" hidden="1"/>
  </cols>
  <sheetData>
    <row r="1" spans="2:9"/>
    <row r="2" spans="2:9" s="38" customFormat="1" ht="36" customHeight="1" thickBot="1">
      <c r="B2" s="39" t="s">
        <v>0</v>
      </c>
      <c r="H2" s="40"/>
    </row>
    <row r="3" spans="2:9" ht="23.25" customHeight="1" thickBot="1">
      <c r="B3" s="21"/>
      <c r="H3" s="1"/>
      <c r="I3" s="43" t="s">
        <v>7</v>
      </c>
    </row>
    <row r="4" spans="2:9" ht="15.75" thickBot="1">
      <c r="B4" s="48" t="s">
        <v>8</v>
      </c>
      <c r="C4" s="48" t="s">
        <v>9</v>
      </c>
      <c r="D4" s="48" t="s">
        <v>10</v>
      </c>
      <c r="E4" s="48" t="s">
        <v>11</v>
      </c>
      <c r="F4" s="48" t="s">
        <v>12</v>
      </c>
      <c r="G4" s="48" t="s">
        <v>13</v>
      </c>
      <c r="H4" s="28"/>
      <c r="I4" s="44" t="s">
        <v>14</v>
      </c>
    </row>
    <row r="5" spans="2:9" ht="15.75" thickBot="1">
      <c r="B5" s="52" t="s">
        <v>15</v>
      </c>
      <c r="C5" s="13">
        <v>343.7</v>
      </c>
      <c r="D5" s="14">
        <v>14.1</v>
      </c>
      <c r="E5" s="7">
        <f>2*D5</f>
        <v>28.2</v>
      </c>
      <c r="F5" s="7">
        <f>E5+C5</f>
        <v>371.9</v>
      </c>
      <c r="G5" s="7">
        <f>0.06*F5</f>
        <v>22.313999999999997</v>
      </c>
      <c r="H5" s="28"/>
      <c r="I5" s="45" t="s">
        <v>16</v>
      </c>
    </row>
    <row r="6" spans="2:9" ht="15.75" customHeight="1" thickBot="1">
      <c r="B6" s="6" t="s">
        <v>17</v>
      </c>
      <c r="C6" s="15">
        <v>524.70000000000005</v>
      </c>
      <c r="D6" s="16">
        <v>19.2</v>
      </c>
      <c r="E6" s="2">
        <f>2*D6</f>
        <v>38.4</v>
      </c>
      <c r="F6" s="2">
        <f>E6+C6</f>
        <v>563.1</v>
      </c>
      <c r="G6" s="2">
        <f>0.67*F6</f>
        <v>377.27700000000004</v>
      </c>
      <c r="H6" s="28"/>
      <c r="I6" s="75" t="s">
        <v>18</v>
      </c>
    </row>
    <row r="7" spans="2:9" ht="15.75" thickBot="1">
      <c r="B7" s="6" t="s">
        <v>19</v>
      </c>
      <c r="C7" s="15">
        <v>536.9</v>
      </c>
      <c r="D7" s="16">
        <v>32.299999999999997</v>
      </c>
      <c r="E7" s="2">
        <f>2*D7</f>
        <v>64.599999999999994</v>
      </c>
      <c r="F7" s="2">
        <f>E7+C7</f>
        <v>601.5</v>
      </c>
      <c r="G7" s="2">
        <f>0.04*F7</f>
        <v>24.060000000000002</v>
      </c>
      <c r="H7" s="28"/>
      <c r="I7" s="75"/>
    </row>
    <row r="8" spans="2:9" ht="15.75" thickBot="1">
      <c r="B8" s="6" t="s">
        <v>20</v>
      </c>
      <c r="C8" s="15">
        <v>321.39999999999998</v>
      </c>
      <c r="D8" s="16">
        <v>10.5</v>
      </c>
      <c r="E8" s="2">
        <f>2*D8</f>
        <v>21</v>
      </c>
      <c r="F8" s="2">
        <f>E8+C8</f>
        <v>342.4</v>
      </c>
      <c r="G8" s="2">
        <f>0.08*F8</f>
        <v>27.391999999999999</v>
      </c>
      <c r="H8" s="28"/>
      <c r="I8" s="46" t="s">
        <v>21</v>
      </c>
    </row>
    <row r="9" spans="2:9" ht="15.75" thickBot="1">
      <c r="B9" s="1"/>
      <c r="C9" s="1"/>
      <c r="D9" s="1"/>
      <c r="E9" s="1"/>
      <c r="F9" s="1"/>
      <c r="G9" s="1"/>
      <c r="H9" s="1"/>
      <c r="I9" s="41"/>
    </row>
    <row r="10" spans="2:9" ht="15.75" thickBot="1">
      <c r="B10" s="1"/>
      <c r="C10" s="1"/>
      <c r="F10" s="8" t="s">
        <v>22</v>
      </c>
      <c r="G10" s="8">
        <f>0.15+SUM(G5:G8)</f>
        <v>451.19300000000004</v>
      </c>
      <c r="H10" s="28"/>
      <c r="I10" s="41"/>
    </row>
    <row r="11" spans="2:9">
      <c r="B11" s="1"/>
      <c r="C11" s="1"/>
      <c r="D11" s="1"/>
      <c r="E11" s="1"/>
      <c r="F11" s="1"/>
      <c r="G11" s="1"/>
      <c r="H11" s="1"/>
      <c r="I11" s="41"/>
    </row>
    <row r="12" spans="2:9">
      <c r="B12" s="1"/>
      <c r="C12" s="1"/>
      <c r="D12" s="1"/>
      <c r="E12" s="1"/>
      <c r="H12" s="1"/>
      <c r="I12" s="41"/>
    </row>
    <row r="13" spans="2:9" ht="15.75" thickBot="1">
      <c r="B13" s="69"/>
      <c r="C13" s="69"/>
      <c r="D13" s="69"/>
      <c r="E13" s="69"/>
      <c r="F13" s="69"/>
      <c r="G13" s="69"/>
      <c r="H13" s="1"/>
      <c r="I13" s="41"/>
    </row>
    <row r="14" spans="2:9" ht="15.75" thickBot="1">
      <c r="B14" s="48" t="s">
        <v>8</v>
      </c>
      <c r="C14" s="48" t="s">
        <v>23</v>
      </c>
      <c r="D14" s="48" t="s">
        <v>24</v>
      </c>
      <c r="E14" s="1"/>
      <c r="F14" s="1"/>
      <c r="G14" s="1"/>
      <c r="H14" s="1"/>
      <c r="I14" s="46" t="s">
        <v>25</v>
      </c>
    </row>
    <row r="15" spans="2:9" ht="15.75" thickBot="1">
      <c r="B15" s="52" t="s">
        <v>15</v>
      </c>
      <c r="C15" s="13">
        <v>364.8</v>
      </c>
      <c r="D15" s="7">
        <f>0.06*C15</f>
        <v>21.887999999999998</v>
      </c>
      <c r="E15" s="1"/>
      <c r="F15" s="1"/>
      <c r="G15" s="1"/>
      <c r="H15" s="1"/>
      <c r="I15" s="41"/>
    </row>
    <row r="16" spans="2:9" ht="15" customHeight="1" thickBot="1">
      <c r="B16" s="6" t="s">
        <v>17</v>
      </c>
      <c r="C16" s="15">
        <v>625.1</v>
      </c>
      <c r="D16" s="2">
        <f>0.67*C16</f>
        <v>418.81700000000006</v>
      </c>
      <c r="E16" s="1"/>
      <c r="F16" s="9" t="s">
        <v>26</v>
      </c>
      <c r="G16" s="8">
        <f>0.15+SUM(D15:D18)</f>
        <v>488.83500000000004</v>
      </c>
      <c r="H16" s="28"/>
      <c r="I16" s="46" t="s">
        <v>27</v>
      </c>
    </row>
    <row r="17" spans="2:9" ht="15.75" thickBot="1">
      <c r="B17" s="6" t="s">
        <v>19</v>
      </c>
      <c r="C17" s="15">
        <v>542.1</v>
      </c>
      <c r="D17" s="2">
        <f>0.04*C17</f>
        <v>21.684000000000001</v>
      </c>
      <c r="H17" s="1"/>
      <c r="I17" s="41"/>
    </row>
    <row r="18" spans="2:9" ht="15.75" thickBot="1">
      <c r="B18" s="6" t="s">
        <v>20</v>
      </c>
      <c r="C18" s="15">
        <v>328.7</v>
      </c>
      <c r="D18" s="2">
        <f>0.08*C18</f>
        <v>26.295999999999999</v>
      </c>
      <c r="H18" s="1"/>
      <c r="I18" s="41"/>
    </row>
    <row r="19" spans="2:9">
      <c r="H19" s="1"/>
      <c r="I19" s="76" t="s">
        <v>28</v>
      </c>
    </row>
    <row r="20" spans="2:9" ht="15.75" thickBot="1">
      <c r="H20" s="1"/>
      <c r="I20" s="77"/>
    </row>
    <row r="21" spans="2:9" ht="15.75" thickBot="1">
      <c r="B21" s="9" t="s">
        <v>29</v>
      </c>
      <c r="C21" s="8" t="str">
        <f>IF(G16&gt;G10,"Confirmed","Not Confirmed")</f>
        <v>Confirmed</v>
      </c>
      <c r="H21" s="1"/>
      <c r="I21" s="41" t="s">
        <v>30</v>
      </c>
    </row>
    <row r="22" spans="2:9">
      <c r="H22" s="1"/>
      <c r="I22" s="41"/>
    </row>
    <row r="23" spans="2:9" ht="15.75" thickBot="1">
      <c r="H23" s="1"/>
      <c r="I23" s="41"/>
    </row>
    <row r="24" spans="2:9" ht="15.75" thickBot="1">
      <c r="B24" s="66" t="s">
        <v>31</v>
      </c>
      <c r="C24" s="67"/>
      <c r="D24" s="67"/>
      <c r="E24" s="67"/>
      <c r="F24" s="67"/>
      <c r="G24" s="68"/>
      <c r="H24" s="28"/>
      <c r="I24" s="47" t="s">
        <v>32</v>
      </c>
    </row>
    <row r="25" spans="2:9" ht="30.75" thickBot="1">
      <c r="B25" s="49" t="s">
        <v>8</v>
      </c>
      <c r="C25" s="50" t="s">
        <v>33</v>
      </c>
      <c r="D25" s="50" t="s">
        <v>34</v>
      </c>
      <c r="E25" s="50" t="s">
        <v>35</v>
      </c>
      <c r="F25" s="50" t="s">
        <v>36</v>
      </c>
      <c r="G25" s="51" t="s">
        <v>37</v>
      </c>
      <c r="H25" s="28"/>
      <c r="I25" s="46" t="s">
        <v>38</v>
      </c>
    </row>
    <row r="26" spans="2:9">
      <c r="B26" s="11" t="s">
        <v>15</v>
      </c>
      <c r="C26" s="70" t="s">
        <v>39</v>
      </c>
      <c r="D26" s="53">
        <v>1</v>
      </c>
      <c r="E26" s="54">
        <f>0.06*D26</f>
        <v>0.06</v>
      </c>
      <c r="F26" s="72">
        <f>ROUND(0.15+SUM(E26:E29),2)</f>
        <v>1.03</v>
      </c>
      <c r="G26" s="71" t="str">
        <f>IF(F26&gt;1.05, ((F26-0.05)-1)*100,IF(F26&lt;0.95, ((F26+0.05)-1)*100,"0"))</f>
        <v>0</v>
      </c>
      <c r="H26" s="28"/>
      <c r="I26" s="41" t="s">
        <v>40</v>
      </c>
    </row>
    <row r="27" spans="2:9">
      <c r="B27" s="11" t="s">
        <v>17</v>
      </c>
      <c r="C27" s="61"/>
      <c r="D27" s="19">
        <v>1.03</v>
      </c>
      <c r="E27" s="4">
        <f>0.67*D27</f>
        <v>0.69010000000000005</v>
      </c>
      <c r="F27" s="73"/>
      <c r="G27" s="64"/>
      <c r="H27" s="28"/>
      <c r="I27" s="41" t="s">
        <v>41</v>
      </c>
    </row>
    <row r="28" spans="2:9">
      <c r="B28" s="11" t="s">
        <v>19</v>
      </c>
      <c r="C28" s="61"/>
      <c r="D28" s="19">
        <v>1</v>
      </c>
      <c r="E28" s="4">
        <f>0.04*D28</f>
        <v>0.04</v>
      </c>
      <c r="F28" s="73"/>
      <c r="G28" s="64"/>
      <c r="H28" s="28"/>
      <c r="I28" s="76" t="s">
        <v>42</v>
      </c>
    </row>
    <row r="29" spans="2:9" ht="15.75" thickBot="1">
      <c r="B29" s="12" t="s">
        <v>20</v>
      </c>
      <c r="C29" s="62"/>
      <c r="D29" s="20">
        <v>1.1200000000000001</v>
      </c>
      <c r="E29" s="5">
        <f>0.08*D29</f>
        <v>8.9600000000000013E-2</v>
      </c>
      <c r="F29" s="74"/>
      <c r="G29" s="65"/>
      <c r="H29" s="28"/>
      <c r="I29" s="77"/>
    </row>
    <row r="30" spans="2:9">
      <c r="B30" s="10" t="s">
        <v>15</v>
      </c>
      <c r="C30" s="60" t="s">
        <v>43</v>
      </c>
      <c r="D30" s="18">
        <v>1</v>
      </c>
      <c r="E30" s="3">
        <f>0.06*D30</f>
        <v>0.06</v>
      </c>
      <c r="F30" s="78">
        <f>ROUND(0.15+SUM(E30:E33),2)</f>
        <v>1.03</v>
      </c>
      <c r="G30" s="63" t="str">
        <f>IF(F30&gt;1.05, ((F30-0.05)-1)*100,IF(F30&lt;0.95, ((F30+0.05)-1)*100,"0"))</f>
        <v>0</v>
      </c>
      <c r="H30" s="28"/>
      <c r="I30" s="41"/>
    </row>
    <row r="31" spans="2:9">
      <c r="B31" s="11" t="s">
        <v>17</v>
      </c>
      <c r="C31" s="61"/>
      <c r="D31" s="19">
        <v>1.03</v>
      </c>
      <c r="E31" s="4">
        <f>0.67*D31</f>
        <v>0.69010000000000005</v>
      </c>
      <c r="F31" s="73"/>
      <c r="G31" s="64"/>
      <c r="H31" s="28"/>
      <c r="I31" s="41"/>
    </row>
    <row r="32" spans="2:9">
      <c r="B32" s="11" t="s">
        <v>19</v>
      </c>
      <c r="C32" s="61"/>
      <c r="D32" s="19">
        <v>0.98</v>
      </c>
      <c r="E32" s="4">
        <f>0.04*D32</f>
        <v>3.9199999999999999E-2</v>
      </c>
      <c r="F32" s="73"/>
      <c r="G32" s="64"/>
      <c r="H32" s="28"/>
      <c r="I32" s="41"/>
    </row>
    <row r="33" spans="2:9" ht="15.75" thickBot="1">
      <c r="B33" s="12" t="s">
        <v>20</v>
      </c>
      <c r="C33" s="62"/>
      <c r="D33" s="20">
        <v>1.1200000000000001</v>
      </c>
      <c r="E33" s="5">
        <f>0.08*D33</f>
        <v>8.9600000000000013E-2</v>
      </c>
      <c r="F33" s="74"/>
      <c r="G33" s="65"/>
      <c r="H33" s="28"/>
      <c r="I33" s="41"/>
    </row>
    <row r="34" spans="2:9">
      <c r="B34" s="10" t="s">
        <v>15</v>
      </c>
      <c r="C34" s="60" t="s">
        <v>44</v>
      </c>
      <c r="D34" s="18">
        <v>1</v>
      </c>
      <c r="E34" s="3">
        <f>0.06*D34</f>
        <v>0.06</v>
      </c>
      <c r="F34" s="78">
        <f>ROUND(0.15+SUM(E34:E37),2)</f>
        <v>1.04</v>
      </c>
      <c r="G34" s="63" t="str">
        <f>IF(F34&gt;1.05, ((F34-0.05)-1)*100,IF(F34&lt;0.95, ((F34+0.05)-1)*100,"0"))</f>
        <v>0</v>
      </c>
      <c r="H34" s="28"/>
      <c r="I34" s="41"/>
    </row>
    <row r="35" spans="2:9">
      <c r="B35" s="11" t="s">
        <v>17</v>
      </c>
      <c r="C35" s="61"/>
      <c r="D35" s="19">
        <v>1.05</v>
      </c>
      <c r="E35" s="4">
        <f>0.67*D35</f>
        <v>0.70350000000000013</v>
      </c>
      <c r="F35" s="73"/>
      <c r="G35" s="64"/>
      <c r="H35" s="28"/>
      <c r="I35" s="41"/>
    </row>
    <row r="36" spans="2:9">
      <c r="B36" s="11" t="s">
        <v>19</v>
      </c>
      <c r="C36" s="61"/>
      <c r="D36" s="19">
        <v>1.01</v>
      </c>
      <c r="E36" s="4">
        <f>0.04*D36</f>
        <v>4.0399999999999998E-2</v>
      </c>
      <c r="F36" s="73"/>
      <c r="G36" s="64"/>
      <c r="H36" s="28"/>
      <c r="I36" s="41"/>
    </row>
    <row r="37" spans="2:9" ht="15.75" thickBot="1">
      <c r="B37" s="12" t="s">
        <v>20</v>
      </c>
      <c r="C37" s="62"/>
      <c r="D37" s="20">
        <v>1.1200000000000001</v>
      </c>
      <c r="E37" s="5">
        <f>0.08*D37</f>
        <v>8.9600000000000013E-2</v>
      </c>
      <c r="F37" s="74"/>
      <c r="G37" s="65"/>
      <c r="H37" s="28"/>
      <c r="I37" s="41"/>
    </row>
    <row r="38" spans="2:9" ht="15" customHeight="1">
      <c r="B38" s="10" t="s">
        <v>15</v>
      </c>
      <c r="C38" s="60" t="s">
        <v>45</v>
      </c>
      <c r="D38" s="18">
        <v>1</v>
      </c>
      <c r="E38" s="3">
        <f>0.06*D38</f>
        <v>0.06</v>
      </c>
      <c r="F38" s="78">
        <f>ROUND(0.15+SUM(E38:E41),2)</f>
        <v>1.08</v>
      </c>
      <c r="G38" s="63">
        <f>IF(F38&gt;1.05, ((F38-0.05)-1)*100,IF(F38&lt;0.95, ((F38+0.05)-1)*100,"0"))</f>
        <v>3.0000000000000027</v>
      </c>
      <c r="H38" s="28"/>
      <c r="I38" s="41"/>
    </row>
    <row r="39" spans="2:9">
      <c r="B39" s="11" t="s">
        <v>17</v>
      </c>
      <c r="C39" s="61"/>
      <c r="D39" s="19">
        <v>1.1000000000000001</v>
      </c>
      <c r="E39" s="4">
        <f>0.67*D39</f>
        <v>0.7370000000000001</v>
      </c>
      <c r="F39" s="73"/>
      <c r="G39" s="64"/>
      <c r="H39" s="28"/>
      <c r="I39" s="41"/>
    </row>
    <row r="40" spans="2:9">
      <c r="B40" s="11" t="s">
        <v>19</v>
      </c>
      <c r="C40" s="61"/>
      <c r="D40" s="19">
        <v>1.04</v>
      </c>
      <c r="E40" s="4">
        <f>0.04*D40</f>
        <v>4.1600000000000005E-2</v>
      </c>
      <c r="F40" s="73"/>
      <c r="G40" s="64"/>
      <c r="H40" s="28"/>
      <c r="I40" s="41"/>
    </row>
    <row r="41" spans="2:9" ht="15.75" thickBot="1">
      <c r="B41" s="12" t="s">
        <v>20</v>
      </c>
      <c r="C41" s="62"/>
      <c r="D41" s="20">
        <v>1.1200000000000001</v>
      </c>
      <c r="E41" s="5">
        <f>0.08*D41</f>
        <v>8.9600000000000013E-2</v>
      </c>
      <c r="F41" s="74"/>
      <c r="G41" s="65"/>
      <c r="H41" s="28"/>
      <c r="I41" s="41"/>
    </row>
    <row r="42" spans="2:9">
      <c r="B42" s="10" t="s">
        <v>15</v>
      </c>
      <c r="C42" s="60" t="s">
        <v>46</v>
      </c>
      <c r="D42" s="18">
        <v>1</v>
      </c>
      <c r="E42" s="3">
        <f>0.06*D42</f>
        <v>0.06</v>
      </c>
      <c r="F42" s="78">
        <f>ROUND(0.15+SUM(E42:E45),2)</f>
        <v>1.1200000000000001</v>
      </c>
      <c r="G42" s="63">
        <f>IF(F42&gt;1.05, ((F42-0.05)-1)*100,IF(F42&lt;0.95, ((F42+0.05)-1)*100,"0"))</f>
        <v>7.0000000000000062</v>
      </c>
      <c r="H42" s="28"/>
      <c r="I42" s="41"/>
    </row>
    <row r="43" spans="2:9">
      <c r="B43" s="11" t="s">
        <v>17</v>
      </c>
      <c r="C43" s="61"/>
      <c r="D43" s="19">
        <v>1.1599999999999999</v>
      </c>
      <c r="E43" s="4">
        <f>0.67*D43</f>
        <v>0.7772</v>
      </c>
      <c r="F43" s="73"/>
      <c r="G43" s="64"/>
      <c r="H43" s="28"/>
      <c r="I43" s="41"/>
    </row>
    <row r="44" spans="2:9">
      <c r="B44" s="11" t="s">
        <v>19</v>
      </c>
      <c r="C44" s="61"/>
      <c r="D44" s="19">
        <v>1.1100000000000001</v>
      </c>
      <c r="E44" s="4">
        <f>0.04*D44</f>
        <v>4.4400000000000002E-2</v>
      </c>
      <c r="F44" s="73"/>
      <c r="G44" s="64"/>
      <c r="H44" s="28"/>
      <c r="I44" s="41"/>
    </row>
    <row r="45" spans="2:9" ht="15.75" thickBot="1">
      <c r="B45" s="12" t="s">
        <v>20</v>
      </c>
      <c r="C45" s="62"/>
      <c r="D45" s="20">
        <v>1.1200000000000001</v>
      </c>
      <c r="E45" s="5">
        <f>0.08*D45</f>
        <v>8.9600000000000013E-2</v>
      </c>
      <c r="F45" s="74"/>
      <c r="G45" s="65"/>
      <c r="H45" s="28"/>
      <c r="I45" s="41"/>
    </row>
    <row r="46" spans="2:9">
      <c r="B46" s="10" t="s">
        <v>15</v>
      </c>
      <c r="C46" s="60" t="s">
        <v>47</v>
      </c>
      <c r="D46" s="18">
        <v>1.05</v>
      </c>
      <c r="E46" s="3">
        <f>0.06*D46</f>
        <v>6.3E-2</v>
      </c>
      <c r="F46" s="79">
        <f>ROUND(0.15+SUM(E46:E49),2)</f>
        <v>1.23</v>
      </c>
      <c r="G46" s="63">
        <f>IF(F46&gt;1.05, ((F46-0.05)-1)*100,IF(F46&lt;0.95, ((F46+0.05)-1)*100,"0"))</f>
        <v>17.999999999999993</v>
      </c>
      <c r="H46" s="28"/>
      <c r="I46" s="41"/>
    </row>
    <row r="47" spans="2:9">
      <c r="B47" s="11" t="s">
        <v>17</v>
      </c>
      <c r="C47" s="61"/>
      <c r="D47" s="19">
        <v>1.31</v>
      </c>
      <c r="E47" s="4">
        <f>0.67*D47</f>
        <v>0.87770000000000004</v>
      </c>
      <c r="F47" s="80"/>
      <c r="G47" s="64"/>
      <c r="H47" s="28"/>
      <c r="I47" s="41"/>
    </row>
    <row r="48" spans="2:9">
      <c r="B48" s="11" t="s">
        <v>19</v>
      </c>
      <c r="C48" s="61"/>
      <c r="D48" s="19">
        <v>1.25</v>
      </c>
      <c r="E48" s="4">
        <f>0.04*D48</f>
        <v>0.05</v>
      </c>
      <c r="F48" s="80"/>
      <c r="G48" s="64"/>
      <c r="H48" s="28"/>
      <c r="I48" s="41"/>
    </row>
    <row r="49" spans="2:9" ht="15.75" thickBot="1">
      <c r="B49" s="12" t="s">
        <v>20</v>
      </c>
      <c r="C49" s="62"/>
      <c r="D49" s="20">
        <v>1.1200000000000001</v>
      </c>
      <c r="E49" s="5">
        <f>0.08*D49</f>
        <v>8.9600000000000013E-2</v>
      </c>
      <c r="F49" s="81"/>
      <c r="G49" s="65"/>
      <c r="H49" s="28"/>
      <c r="I49" s="46"/>
    </row>
    <row r="50" spans="2:9">
      <c r="D50" s="1"/>
      <c r="E50" s="1"/>
      <c r="H50" s="1"/>
      <c r="I50" s="41"/>
    </row>
    <row r="51" spans="2:9" ht="15.75" thickBot="1">
      <c r="H51" s="1"/>
      <c r="I51" s="41"/>
    </row>
    <row r="52" spans="2:9">
      <c r="B52" s="66" t="s">
        <v>48</v>
      </c>
      <c r="C52" s="67"/>
      <c r="D52" s="67"/>
      <c r="E52" s="68"/>
      <c r="H52" s="1"/>
      <c r="I52" s="76" t="s">
        <v>49</v>
      </c>
    </row>
    <row r="53" spans="2:9" ht="15.75" thickBot="1">
      <c r="B53" s="55" t="s">
        <v>33</v>
      </c>
      <c r="C53" s="56" t="s">
        <v>37</v>
      </c>
      <c r="D53" s="56" t="s">
        <v>50</v>
      </c>
      <c r="E53" s="57" t="s">
        <v>51</v>
      </c>
      <c r="H53" s="1"/>
      <c r="I53" s="76"/>
    </row>
    <row r="54" spans="2:9">
      <c r="B54" s="29" t="s">
        <v>52</v>
      </c>
      <c r="C54" s="30" t="str">
        <f>G26</f>
        <v>0</v>
      </c>
      <c r="D54" s="31">
        <v>1000000</v>
      </c>
      <c r="E54" s="32">
        <f t="shared" ref="E54:E59" si="0">C54*D54/100</f>
        <v>0</v>
      </c>
      <c r="H54" s="1"/>
      <c r="I54" s="41"/>
    </row>
    <row r="55" spans="2:9">
      <c r="B55" s="29" t="s">
        <v>53</v>
      </c>
      <c r="C55" s="30" t="str">
        <f>G30</f>
        <v>0</v>
      </c>
      <c r="D55" s="31">
        <v>1000000</v>
      </c>
      <c r="E55" s="32">
        <f t="shared" si="0"/>
        <v>0</v>
      </c>
      <c r="H55" s="1"/>
      <c r="I55" s="41"/>
    </row>
    <row r="56" spans="2:9">
      <c r="B56" s="29" t="s">
        <v>54</v>
      </c>
      <c r="C56" s="30" t="str">
        <f>G34</f>
        <v>0</v>
      </c>
      <c r="D56" s="31">
        <v>1000000</v>
      </c>
      <c r="E56" s="32">
        <f t="shared" si="0"/>
        <v>0</v>
      </c>
      <c r="H56" s="1"/>
      <c r="I56" s="41"/>
    </row>
    <row r="57" spans="2:9">
      <c r="B57" s="29" t="s">
        <v>55</v>
      </c>
      <c r="C57" s="33">
        <f>G38</f>
        <v>3.0000000000000027</v>
      </c>
      <c r="D57" s="31">
        <v>1000000</v>
      </c>
      <c r="E57" s="32">
        <f t="shared" si="0"/>
        <v>30000.000000000029</v>
      </c>
      <c r="H57" s="1"/>
      <c r="I57" s="41"/>
    </row>
    <row r="58" spans="2:9">
      <c r="B58" s="29" t="s">
        <v>46</v>
      </c>
      <c r="C58" s="33">
        <f>G42</f>
        <v>7.0000000000000062</v>
      </c>
      <c r="D58" s="31">
        <v>1000000</v>
      </c>
      <c r="E58" s="32">
        <f t="shared" si="0"/>
        <v>70000.000000000058</v>
      </c>
      <c r="I58" s="41"/>
    </row>
    <row r="59" spans="2:9" ht="15.75" thickBot="1">
      <c r="B59" s="34" t="s">
        <v>47</v>
      </c>
      <c r="C59" s="35">
        <f>G46</f>
        <v>17.999999999999993</v>
      </c>
      <c r="D59" s="36">
        <v>1000000</v>
      </c>
      <c r="E59" s="37">
        <f t="shared" si="0"/>
        <v>179999.99999999991</v>
      </c>
      <c r="I59" s="41"/>
    </row>
    <row r="60" spans="2:9" ht="15.75" thickBot="1">
      <c r="B60" s="1"/>
      <c r="C60" s="1"/>
      <c r="D60" s="1"/>
      <c r="E60" s="1"/>
      <c r="I60" s="42"/>
    </row>
    <row r="61" spans="2:9">
      <c r="B61" s="17" t="s">
        <v>56</v>
      </c>
    </row>
    <row r="62" spans="2:9">
      <c r="B62" s="17" t="s">
        <v>57</v>
      </c>
    </row>
    <row r="63" spans="2:9">
      <c r="B63" s="17" t="s">
        <v>58</v>
      </c>
    </row>
    <row r="64" spans="2:9">
      <c r="B64" s="17" t="s">
        <v>59</v>
      </c>
    </row>
    <row r="65"/>
    <row r="66"/>
    <row r="67"/>
  </sheetData>
  <mergeCells count="25">
    <mergeCell ref="I6:I7"/>
    <mergeCell ref="I19:I20"/>
    <mergeCell ref="I28:I29"/>
    <mergeCell ref="I52:I53"/>
    <mergeCell ref="F38:F41"/>
    <mergeCell ref="F42:F45"/>
    <mergeCell ref="F46:F49"/>
    <mergeCell ref="F30:F33"/>
    <mergeCell ref="F34:F37"/>
    <mergeCell ref="C38:C41"/>
    <mergeCell ref="G38:G41"/>
    <mergeCell ref="B52:E52"/>
    <mergeCell ref="B13:G13"/>
    <mergeCell ref="B24:G24"/>
    <mergeCell ref="C26:C29"/>
    <mergeCell ref="C30:C33"/>
    <mergeCell ref="C34:C37"/>
    <mergeCell ref="G26:G29"/>
    <mergeCell ref="G30:G33"/>
    <mergeCell ref="G34:G37"/>
    <mergeCell ref="G42:G45"/>
    <mergeCell ref="G46:G49"/>
    <mergeCell ref="C42:C45"/>
    <mergeCell ref="C46:C49"/>
    <mergeCell ref="F26:F29"/>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0 xmlns="2a4f4df2-35ea-41c7-9e83-0ea62a436e0b" xsi:nil="true"/>
    <TaxCatchAll xmlns="3fe2ab7c-8d91-458b-bd16-bbbac8e4a53b" xsi:nil="true"/>
    <lcf76f155ced4ddcb4097134ff3c332f xmlns="2a4f4df2-35ea-41c7-9e83-0ea62a436e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6" ma:contentTypeDescription="Create a new document." ma:contentTypeScope="" ma:versionID="411e7c33fb6c77ab1f3919ec3f636de1">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7947aff4bf69ce3c389ddf16a7a4de63"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Description0"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Description0" ma:index="17" nillable="true" ma:displayName="Description" ma:format="Dropdown" ma:internalName="Description0">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63b54e7-b30b-407c-b667-cb0926cd08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fe6a71a-8147-4254-8238-baf16c37aec1}" ma:internalName="TaxCatchAll" ma:showField="CatchAllData" ma:web="3fe2ab7c-8d91-458b-bd16-bbbac8e4a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405726-B1CA-4D5C-8B6C-A04FA6C196B5}"/>
</file>

<file path=customXml/itemProps2.xml><?xml version="1.0" encoding="utf-8"?>
<ds:datastoreItem xmlns:ds="http://schemas.openxmlformats.org/officeDocument/2006/customXml" ds:itemID="{9EA74BA7-275B-4889-AC9E-A8018ED577F1}"/>
</file>

<file path=customXml/itemProps3.xml><?xml version="1.0" encoding="utf-8"?>
<ds:datastoreItem xmlns:ds="http://schemas.openxmlformats.org/officeDocument/2006/customXml" ds:itemID="{F27FEBA8-55EE-4135-B385-4F13A8BDFB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Harold</dc:creator>
  <cp:keywords/>
  <dc:description/>
  <cp:lastModifiedBy>Ernest Albert A. Diaz</cp:lastModifiedBy>
  <cp:revision/>
  <dcterms:created xsi:type="dcterms:W3CDTF">2021-08-04T01:51:14Z</dcterms:created>
  <dcterms:modified xsi:type="dcterms:W3CDTF">2022-09-20T06:34:45Z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y fmtid="{D5CDD505-2E9C-101B-9397-08002B2CF9AE}" pid="3" name="MediaServiceImageTags">
    <vt:lpwstr/>
  </property>
</Properties>
</file>