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5" windowWidth="19095" windowHeight="11985"/>
  </bookViews>
  <sheets>
    <sheet name="Chapter 10 Annex B" sheetId="1" r:id="rId1"/>
  </sheets>
  <definedNames>
    <definedName name="_xlnm.Print_Area" localSheetId="0">'Chapter 10 Annex B'!$A$1:$BF$137</definedName>
    <definedName name="_xlnm.Print_Titles" localSheetId="0">'Chapter 10 Annex B'!$A:$A,'Chapter 10 Annex B'!$1:$4</definedName>
  </definedNames>
  <calcPr calcId="125725"/>
</workbook>
</file>

<file path=xl/calcChain.xml><?xml version="1.0" encoding="utf-8"?>
<calcChain xmlns="http://schemas.openxmlformats.org/spreadsheetml/2006/main">
  <c r="BK245" i="1"/>
  <c r="BK244"/>
  <c r="BK243"/>
  <c r="BK237"/>
  <c r="BK231"/>
  <c r="AX223"/>
  <c r="AW223"/>
  <c r="AV223"/>
  <c r="AU223"/>
  <c r="AT223"/>
  <c r="AS223"/>
  <c r="AJ223"/>
  <c r="AI223"/>
  <c r="AH223"/>
  <c r="AG223"/>
  <c r="AF223"/>
  <c r="AE223"/>
  <c r="AC223"/>
  <c r="AB223"/>
  <c r="AA223"/>
  <c r="Z223"/>
  <c r="Y223"/>
  <c r="V223"/>
  <c r="U223"/>
  <c r="T223"/>
  <c r="S223"/>
  <c r="R223"/>
  <c r="Q223"/>
  <c r="O223"/>
  <c r="N223"/>
  <c r="M223"/>
  <c r="L223"/>
  <c r="K223"/>
  <c r="J223"/>
  <c r="AX222"/>
  <c r="AW222"/>
  <c r="AV222"/>
  <c r="AU222"/>
  <c r="AT222"/>
  <c r="AS222"/>
  <c r="AJ222"/>
  <c r="AI222"/>
  <c r="AH222"/>
  <c r="AG222"/>
  <c r="AF222"/>
  <c r="AE222"/>
  <c r="AC222"/>
  <c r="AB222"/>
  <c r="AA222"/>
  <c r="Z222"/>
  <c r="Y222"/>
  <c r="X222"/>
  <c r="V222"/>
  <c r="U222"/>
  <c r="T222"/>
  <c r="S222"/>
  <c r="R222"/>
  <c r="Q222"/>
  <c r="O222"/>
  <c r="N222"/>
  <c r="M222"/>
  <c r="L222"/>
  <c r="K222"/>
  <c r="J222"/>
  <c r="AX221"/>
  <c r="AW221"/>
  <c r="AV221"/>
  <c r="AU221"/>
  <c r="AT221"/>
  <c r="AS221"/>
  <c r="AJ221"/>
  <c r="AI221"/>
  <c r="AH221"/>
  <c r="AG221"/>
  <c r="AF221"/>
  <c r="AE221"/>
  <c r="AC221"/>
  <c r="AB221"/>
  <c r="AA221"/>
  <c r="Z221"/>
  <c r="Y221"/>
  <c r="X221"/>
  <c r="V221"/>
  <c r="U221"/>
  <c r="T221"/>
  <c r="S221"/>
  <c r="R221"/>
  <c r="Q221"/>
  <c r="O221"/>
  <c r="N221"/>
  <c r="M221"/>
  <c r="L221"/>
  <c r="K221"/>
  <c r="J221"/>
  <c r="AS220"/>
  <c r="AJ220"/>
  <c r="AI220"/>
  <c r="AH220"/>
  <c r="AG220"/>
  <c r="AF220"/>
  <c r="AE220"/>
  <c r="AC220"/>
  <c r="AB220"/>
  <c r="AA220"/>
  <c r="Z220"/>
  <c r="Y220"/>
  <c r="X220"/>
  <c r="V220"/>
  <c r="U220"/>
  <c r="T220"/>
  <c r="S220"/>
  <c r="R220"/>
  <c r="Q220"/>
  <c r="O220"/>
  <c r="N220"/>
  <c r="M220"/>
  <c r="L220"/>
  <c r="K220"/>
  <c r="J220"/>
  <c r="AX219"/>
  <c r="AX224" s="1"/>
  <c r="AW219"/>
  <c r="AW224" s="1"/>
  <c r="AV219"/>
  <c r="AV224" s="1"/>
  <c r="AU219"/>
  <c r="AU224" s="1"/>
  <c r="AT219"/>
  <c r="AT224" s="1"/>
  <c r="AS219"/>
  <c r="AS224" s="1"/>
  <c r="AJ219"/>
  <c r="AJ224" s="1"/>
  <c r="AI219"/>
  <c r="AI224" s="1"/>
  <c r="AH219"/>
  <c r="AH224" s="1"/>
  <c r="AG219"/>
  <c r="AG224" s="1"/>
  <c r="AF219"/>
  <c r="AF224" s="1"/>
  <c r="AE219"/>
  <c r="AE224" s="1"/>
  <c r="AC219"/>
  <c r="AC224" s="1"/>
  <c r="AB219"/>
  <c r="AB224" s="1"/>
  <c r="AA219"/>
  <c r="AA224" s="1"/>
  <c r="Z219"/>
  <c r="Z224" s="1"/>
  <c r="Y219"/>
  <c r="Y224" s="1"/>
  <c r="X219"/>
  <c r="X224" s="1"/>
  <c r="V219"/>
  <c r="V224" s="1"/>
  <c r="U219"/>
  <c r="U224" s="1"/>
  <c r="T219"/>
  <c r="T224" s="1"/>
  <c r="S219"/>
  <c r="S224" s="1"/>
  <c r="R219"/>
  <c r="R224" s="1"/>
  <c r="Q219"/>
  <c r="Q224" s="1"/>
  <c r="O219"/>
  <c r="O224" s="1"/>
  <c r="N219"/>
  <c r="N224" s="1"/>
  <c r="M219"/>
  <c r="M224" s="1"/>
  <c r="L219"/>
  <c r="L224" s="1"/>
  <c r="K219"/>
  <c r="K224" s="1"/>
  <c r="J219"/>
  <c r="J224" s="1"/>
  <c r="I216"/>
  <c r="BK215"/>
  <c r="BK214"/>
  <c r="AX213"/>
  <c r="AW213"/>
  <c r="AV213"/>
  <c r="AU213"/>
  <c r="AT213"/>
  <c r="AS213"/>
  <c r="AJ213"/>
  <c r="AI213"/>
  <c r="AH213"/>
  <c r="AG213"/>
  <c r="AF213"/>
  <c r="AE213"/>
  <c r="AC213"/>
  <c r="AA213"/>
  <c r="Z213"/>
  <c r="Y213"/>
  <c r="V213"/>
  <c r="T213"/>
  <c r="S213"/>
  <c r="R213"/>
  <c r="O213"/>
  <c r="N213"/>
  <c r="M213"/>
  <c r="L213"/>
  <c r="K213"/>
  <c r="J213"/>
  <c r="H213"/>
  <c r="AX211"/>
  <c r="AW211"/>
  <c r="AV211"/>
  <c r="AU211"/>
  <c r="AT211"/>
  <c r="AS211"/>
  <c r="AJ211"/>
  <c r="AI211"/>
  <c r="AH211"/>
  <c r="AG211"/>
  <c r="AF211"/>
  <c r="AE211"/>
  <c r="AC211"/>
  <c r="AB211"/>
  <c r="AA211"/>
  <c r="Z211"/>
  <c r="Y211"/>
  <c r="X211"/>
  <c r="V211"/>
  <c r="U211"/>
  <c r="T211"/>
  <c r="S211"/>
  <c r="R211"/>
  <c r="Q211"/>
  <c r="O211"/>
  <c r="N211"/>
  <c r="M211"/>
  <c r="L211"/>
  <c r="K211"/>
  <c r="J211"/>
  <c r="AX210"/>
  <c r="AW210"/>
  <c r="AV210"/>
  <c r="AU210"/>
  <c r="AT210"/>
  <c r="AS210"/>
  <c r="AJ210"/>
  <c r="AI210"/>
  <c r="AH210"/>
  <c r="AG210"/>
  <c r="AF210"/>
  <c r="AE210"/>
  <c r="AC210"/>
  <c r="AB210"/>
  <c r="AA210"/>
  <c r="Z210"/>
  <c r="Y210"/>
  <c r="X210"/>
  <c r="V210"/>
  <c r="U210"/>
  <c r="T210"/>
  <c r="S210"/>
  <c r="R210"/>
  <c r="Q210"/>
  <c r="O210"/>
  <c r="N210"/>
  <c r="M210"/>
  <c r="L210"/>
  <c r="K210"/>
  <c r="J210"/>
  <c r="AX209"/>
  <c r="AW209"/>
  <c r="AV209"/>
  <c r="AU209"/>
  <c r="AT209"/>
  <c r="AS209"/>
  <c r="AJ209"/>
  <c r="AI209"/>
  <c r="AH209"/>
  <c r="AG209"/>
  <c r="AF209"/>
  <c r="AE209"/>
  <c r="AC209"/>
  <c r="AB209"/>
  <c r="AA209"/>
  <c r="Z209"/>
  <c r="Y209"/>
  <c r="X209"/>
  <c r="V209"/>
  <c r="U209"/>
  <c r="T209"/>
  <c r="S209"/>
  <c r="R209"/>
  <c r="Q209"/>
  <c r="O209"/>
  <c r="N209"/>
  <c r="M209"/>
  <c r="L209"/>
  <c r="K209"/>
  <c r="J209"/>
  <c r="AX208"/>
  <c r="AW208"/>
  <c r="AV208"/>
  <c r="AU208"/>
  <c r="AT208"/>
  <c r="AS208"/>
  <c r="AJ208"/>
  <c r="AI208"/>
  <c r="AH208"/>
  <c r="AG208"/>
  <c r="AF208"/>
  <c r="AE208"/>
  <c r="AC208"/>
  <c r="AB208"/>
  <c r="AA208"/>
  <c r="Z208"/>
  <c r="Y208"/>
  <c r="X208"/>
  <c r="V208"/>
  <c r="U208"/>
  <c r="T208"/>
  <c r="S208"/>
  <c r="R208"/>
  <c r="Q208"/>
  <c r="O208"/>
  <c r="N208"/>
  <c r="M208"/>
  <c r="L208"/>
  <c r="K208"/>
  <c r="J208"/>
  <c r="AX207"/>
  <c r="AW207"/>
  <c r="AV207"/>
  <c r="AU207"/>
  <c r="AT207"/>
  <c r="AS207"/>
  <c r="AJ207"/>
  <c r="AI207"/>
  <c r="AH207"/>
  <c r="AG207"/>
  <c r="AF207"/>
  <c r="AE207"/>
  <c r="AC207"/>
  <c r="AB207"/>
  <c r="AA207"/>
  <c r="Z207"/>
  <c r="Y207"/>
  <c r="X207"/>
  <c r="V207"/>
  <c r="U207"/>
  <c r="T207"/>
  <c r="S207"/>
  <c r="R207"/>
  <c r="Q207"/>
  <c r="O207"/>
  <c r="N207"/>
  <c r="M207"/>
  <c r="L207"/>
  <c r="K207"/>
  <c r="J207"/>
  <c r="AX206"/>
  <c r="AW206"/>
  <c r="AV206"/>
  <c r="AU206"/>
  <c r="AT206"/>
  <c r="AS206"/>
  <c r="AJ206"/>
  <c r="AI206"/>
  <c r="AH206"/>
  <c r="AG206"/>
  <c r="AF206"/>
  <c r="AE206"/>
  <c r="AC206"/>
  <c r="AB206"/>
  <c r="AA206"/>
  <c r="Z206"/>
  <c r="Y206"/>
  <c r="X206"/>
  <c r="V206"/>
  <c r="U206"/>
  <c r="T206"/>
  <c r="S206"/>
  <c r="R206"/>
  <c r="Q206"/>
  <c r="O206"/>
  <c r="N206"/>
  <c r="M206"/>
  <c r="L206"/>
  <c r="K206"/>
  <c r="J206"/>
  <c r="AX205"/>
  <c r="AW205"/>
  <c r="AV205"/>
  <c r="AU205"/>
  <c r="AT205"/>
  <c r="AS205"/>
  <c r="AJ205"/>
  <c r="AI205"/>
  <c r="AH205"/>
  <c r="AG205"/>
  <c r="AF205"/>
  <c r="AE205"/>
  <c r="AC205"/>
  <c r="AB205"/>
  <c r="AA205"/>
  <c r="Z205"/>
  <c r="Y205"/>
  <c r="X205"/>
  <c r="V205"/>
  <c r="U205"/>
  <c r="T205"/>
  <c r="S205"/>
  <c r="R205"/>
  <c r="Q205"/>
  <c r="O205"/>
  <c r="N205"/>
  <c r="M205"/>
  <c r="L205"/>
  <c r="K205"/>
  <c r="J205"/>
  <c r="BK204"/>
  <c r="AX204"/>
  <c r="AW204"/>
  <c r="AV204"/>
  <c r="AU204"/>
  <c r="AT204"/>
  <c r="AS204"/>
  <c r="AJ204"/>
  <c r="AI204"/>
  <c r="AH204"/>
  <c r="AG204"/>
  <c r="AF204"/>
  <c r="AE204"/>
  <c r="AC204"/>
  <c r="AB204"/>
  <c r="AA204"/>
  <c r="Z204"/>
  <c r="Y204"/>
  <c r="X204"/>
  <c r="V204"/>
  <c r="U204"/>
  <c r="T204"/>
  <c r="S204"/>
  <c r="R204"/>
  <c r="Q204"/>
  <c r="O204"/>
  <c r="N204"/>
  <c r="M204"/>
  <c r="L204"/>
  <c r="K204"/>
  <c r="J204"/>
  <c r="AX203"/>
  <c r="AW203"/>
  <c r="AV203"/>
  <c r="AU203"/>
  <c r="AT203"/>
  <c r="AS203"/>
  <c r="AJ203"/>
  <c r="AI203"/>
  <c r="AH203"/>
  <c r="AG203"/>
  <c r="AF203"/>
  <c r="AE203"/>
  <c r="AC203"/>
  <c r="AB203"/>
  <c r="AA203"/>
  <c r="Z203"/>
  <c r="Y203"/>
  <c r="X203"/>
  <c r="V203"/>
  <c r="U203"/>
  <c r="T203"/>
  <c r="S203"/>
  <c r="R203"/>
  <c r="Q203"/>
  <c r="O203"/>
  <c r="N203"/>
  <c r="M203"/>
  <c r="L203"/>
  <c r="K203"/>
  <c r="J203"/>
  <c r="DB202"/>
  <c r="DA202"/>
  <c r="CZ202"/>
  <c r="CY202"/>
  <c r="CX202"/>
  <c r="CW202"/>
  <c r="CV202"/>
  <c r="CU202"/>
  <c r="CT202"/>
  <c r="CS202"/>
  <c r="CR202"/>
  <c r="CQ202"/>
  <c r="CP202"/>
  <c r="CO202"/>
  <c r="CN202"/>
  <c r="CM202"/>
  <c r="CL202"/>
  <c r="CJ202"/>
  <c r="CI202"/>
  <c r="CH202"/>
  <c r="CG202"/>
  <c r="CF202"/>
  <c r="CE202"/>
  <c r="CD202"/>
  <c r="CC202"/>
  <c r="CB202"/>
  <c r="CA202"/>
  <c r="BZ202"/>
  <c r="BY202"/>
  <c r="BX202"/>
  <c r="BW202"/>
  <c r="BV202"/>
  <c r="BU202"/>
  <c r="BT202"/>
  <c r="BJ202"/>
  <c r="BI202"/>
  <c r="BH202"/>
  <c r="AX202"/>
  <c r="AW202"/>
  <c r="AV202"/>
  <c r="AU202"/>
  <c r="AT202"/>
  <c r="AS202"/>
  <c r="AJ202"/>
  <c r="AI202"/>
  <c r="AH202"/>
  <c r="AG202"/>
  <c r="AF202"/>
  <c r="AE202"/>
  <c r="AC202"/>
  <c r="AB202"/>
  <c r="AA202"/>
  <c r="Z202"/>
  <c r="Y202"/>
  <c r="X202"/>
  <c r="V202"/>
  <c r="U202"/>
  <c r="T202"/>
  <c r="S202"/>
  <c r="R202"/>
  <c r="Q202"/>
  <c r="O202"/>
  <c r="N202"/>
  <c r="M202"/>
  <c r="L202"/>
  <c r="K202"/>
  <c r="J202"/>
  <c r="H202"/>
  <c r="AS201"/>
  <c r="AJ201"/>
  <c r="AI201"/>
  <c r="AH201"/>
  <c r="AG201"/>
  <c r="AF201"/>
  <c r="AE201"/>
  <c r="AC201"/>
  <c r="AB201"/>
  <c r="AA201"/>
  <c r="Z201"/>
  <c r="Y201"/>
  <c r="X201"/>
  <c r="V201"/>
  <c r="U201"/>
  <c r="T201"/>
  <c r="S201"/>
  <c r="R201"/>
  <c r="Q201"/>
  <c r="O201"/>
  <c r="N201"/>
  <c r="M201"/>
  <c r="L201"/>
  <c r="K201"/>
  <c r="J201"/>
  <c r="H201"/>
  <c r="BK200"/>
  <c r="AX200"/>
  <c r="AW200"/>
  <c r="AV200"/>
  <c r="AU200"/>
  <c r="AT200"/>
  <c r="AS200"/>
  <c r="AJ200"/>
  <c r="AI200"/>
  <c r="AH200"/>
  <c r="AG200"/>
  <c r="AF200"/>
  <c r="AE200"/>
  <c r="AC200"/>
  <c r="AB200"/>
  <c r="AA200"/>
  <c r="Z200"/>
  <c r="Y200"/>
  <c r="X200"/>
  <c r="V200"/>
  <c r="U200"/>
  <c r="T200"/>
  <c r="S200"/>
  <c r="R200"/>
  <c r="Q200"/>
  <c r="O200"/>
  <c r="N200"/>
  <c r="M200"/>
  <c r="L200"/>
  <c r="K200"/>
  <c r="J200"/>
  <c r="BK199"/>
  <c r="AX199"/>
  <c r="AW199"/>
  <c r="AV199"/>
  <c r="AU199"/>
  <c r="AT199"/>
  <c r="AS199"/>
  <c r="AJ199"/>
  <c r="AI199"/>
  <c r="AH199"/>
  <c r="AG199"/>
  <c r="AF199"/>
  <c r="AE199"/>
  <c r="AC199"/>
  <c r="AB199"/>
  <c r="AA199"/>
  <c r="Z199"/>
  <c r="Y199"/>
  <c r="X199"/>
  <c r="V199"/>
  <c r="U199"/>
  <c r="T199"/>
  <c r="S199"/>
  <c r="R199"/>
  <c r="Q199"/>
  <c r="O199"/>
  <c r="N199"/>
  <c r="M199"/>
  <c r="L199"/>
  <c r="K199"/>
  <c r="J199"/>
  <c r="DB198"/>
  <c r="DA198"/>
  <c r="CZ198"/>
  <c r="CY198"/>
  <c r="CU198"/>
  <c r="CT198"/>
  <c r="CS198"/>
  <c r="CR198"/>
  <c r="CE198"/>
  <c r="CC198"/>
  <c r="BU198"/>
  <c r="BT198"/>
  <c r="AS198"/>
  <c r="AJ198"/>
  <c r="AI198"/>
  <c r="AH198"/>
  <c r="AG198"/>
  <c r="AF198"/>
  <c r="AE198"/>
  <c r="AC198"/>
  <c r="AB198"/>
  <c r="AA198"/>
  <c r="Z198"/>
  <c r="Y198"/>
  <c r="V198"/>
  <c r="U198"/>
  <c r="T198"/>
  <c r="S198"/>
  <c r="R198"/>
  <c r="Q198"/>
  <c r="O198"/>
  <c r="N198"/>
  <c r="M198"/>
  <c r="L198"/>
  <c r="K198"/>
  <c r="J198"/>
  <c r="H198"/>
  <c r="BK197"/>
  <c r="AX197"/>
  <c r="AW197"/>
  <c r="AV197"/>
  <c r="AU197"/>
  <c r="AT197"/>
  <c r="AS197"/>
  <c r="AJ197"/>
  <c r="AI197"/>
  <c r="AH197"/>
  <c r="AG197"/>
  <c r="AF197"/>
  <c r="AE197"/>
  <c r="AC197"/>
  <c r="AB197"/>
  <c r="AA197"/>
  <c r="Z197"/>
  <c r="Y197"/>
  <c r="X197"/>
  <c r="V197"/>
  <c r="U197"/>
  <c r="T197"/>
  <c r="S197"/>
  <c r="R197"/>
  <c r="Q197"/>
  <c r="O197"/>
  <c r="N197"/>
  <c r="M197"/>
  <c r="L197"/>
  <c r="K197"/>
  <c r="J197"/>
  <c r="BK195"/>
  <c r="BK193"/>
  <c r="I193"/>
  <c r="AX192"/>
  <c r="AW192"/>
  <c r="AV192"/>
  <c r="AU192"/>
  <c r="AT192"/>
  <c r="AS192"/>
  <c r="AJ192"/>
  <c r="AI192"/>
  <c r="AH192"/>
  <c r="AG192"/>
  <c r="AF192"/>
  <c r="AE192"/>
  <c r="AC192"/>
  <c r="AB192"/>
  <c r="AA192"/>
  <c r="Z192"/>
  <c r="Y192"/>
  <c r="V192"/>
  <c r="U192"/>
  <c r="T192"/>
  <c r="S192"/>
  <c r="R192"/>
  <c r="Q192"/>
  <c r="O192"/>
  <c r="N192"/>
  <c r="M192"/>
  <c r="L192"/>
  <c r="K192"/>
  <c r="J192"/>
  <c r="BK191"/>
  <c r="AX186"/>
  <c r="AW186"/>
  <c r="AV186"/>
  <c r="AU186"/>
  <c r="AT186"/>
  <c r="AS186"/>
  <c r="AJ186"/>
  <c r="AI186"/>
  <c r="AH186"/>
  <c r="AG186"/>
  <c r="AF186"/>
  <c r="AE186"/>
  <c r="AC186"/>
  <c r="AB186"/>
  <c r="AA186"/>
  <c r="Z186"/>
  <c r="Y186"/>
  <c r="X186"/>
  <c r="V186"/>
  <c r="U186"/>
  <c r="T186"/>
  <c r="S186"/>
  <c r="R186"/>
  <c r="Q186"/>
  <c r="O186"/>
  <c r="N186"/>
  <c r="M186"/>
  <c r="L186"/>
  <c r="K186"/>
  <c r="J186"/>
  <c r="AX185"/>
  <c r="AW185"/>
  <c r="AS185"/>
  <c r="AJ185"/>
  <c r="AI185"/>
  <c r="AH185"/>
  <c r="AG185"/>
  <c r="AF185"/>
  <c r="AE185"/>
  <c r="AC185"/>
  <c r="AB185"/>
  <c r="AA185"/>
  <c r="Z185"/>
  <c r="Y185"/>
  <c r="X185"/>
  <c r="V185"/>
  <c r="U185"/>
  <c r="T185"/>
  <c r="S185"/>
  <c r="R185"/>
  <c r="Q185"/>
  <c r="O185"/>
  <c r="N185"/>
  <c r="M185"/>
  <c r="L185"/>
  <c r="K185"/>
  <c r="J185"/>
  <c r="AX183"/>
  <c r="AW183"/>
  <c r="AV183"/>
  <c r="AU183"/>
  <c r="AT183"/>
  <c r="AS183"/>
  <c r="AJ183"/>
  <c r="AI183"/>
  <c r="AH183"/>
  <c r="AG183"/>
  <c r="AF183"/>
  <c r="AE183"/>
  <c r="AC183"/>
  <c r="AB183"/>
  <c r="AA183"/>
  <c r="Z183"/>
  <c r="Y183"/>
  <c r="X183"/>
  <c r="V183"/>
  <c r="U183"/>
  <c r="T183"/>
  <c r="S183"/>
  <c r="R183"/>
  <c r="Q183"/>
  <c r="O183"/>
  <c r="N183"/>
  <c r="M183"/>
  <c r="L183"/>
  <c r="K183"/>
  <c r="J183"/>
  <c r="AS182"/>
  <c r="AJ182"/>
  <c r="AI182"/>
  <c r="AH182"/>
  <c r="AG182"/>
  <c r="AF182"/>
  <c r="AE182"/>
  <c r="AC182"/>
  <c r="AB182"/>
  <c r="AA182"/>
  <c r="Z182"/>
  <c r="Y182"/>
  <c r="X182"/>
  <c r="V182"/>
  <c r="U182"/>
  <c r="T182"/>
  <c r="S182"/>
  <c r="R182"/>
  <c r="Q182"/>
  <c r="O182"/>
  <c r="N182"/>
  <c r="M182"/>
  <c r="L182"/>
  <c r="K182"/>
  <c r="J182"/>
  <c r="BK180"/>
  <c r="AX180"/>
  <c r="AW180"/>
  <c r="AV180"/>
  <c r="AU180"/>
  <c r="AT180"/>
  <c r="AS180"/>
  <c r="AJ180"/>
  <c r="AI180"/>
  <c r="AH180"/>
  <c r="AG180"/>
  <c r="AF180"/>
  <c r="AE180"/>
  <c r="AC180"/>
  <c r="AB180"/>
  <c r="AA180"/>
  <c r="Z180"/>
  <c r="Y180"/>
  <c r="X180"/>
  <c r="V180"/>
  <c r="U180"/>
  <c r="T180"/>
  <c r="S180"/>
  <c r="R180"/>
  <c r="Q180"/>
  <c r="O180"/>
  <c r="N180"/>
  <c r="M180"/>
  <c r="L180"/>
  <c r="K180"/>
  <c r="J180"/>
  <c r="AX179"/>
  <c r="AW179"/>
  <c r="AV179"/>
  <c r="AU179"/>
  <c r="AT179"/>
  <c r="AS179"/>
  <c r="AJ179"/>
  <c r="AI179"/>
  <c r="AH179"/>
  <c r="AG179"/>
  <c r="AF179"/>
  <c r="AE179"/>
  <c r="AC179"/>
  <c r="AB179"/>
  <c r="AA179"/>
  <c r="Z179"/>
  <c r="Y179"/>
  <c r="X179"/>
  <c r="V179"/>
  <c r="U179"/>
  <c r="T179"/>
  <c r="S179"/>
  <c r="R179"/>
  <c r="Q179"/>
  <c r="O179"/>
  <c r="N179"/>
  <c r="M179"/>
  <c r="L179"/>
  <c r="K179"/>
  <c r="J179"/>
  <c r="BS178"/>
  <c r="BR178"/>
  <c r="BQ178"/>
  <c r="BP178"/>
  <c r="BO178"/>
  <c r="BN178"/>
  <c r="BM178"/>
  <c r="AX178"/>
  <c r="AW178"/>
  <c r="AV178"/>
  <c r="AU178"/>
  <c r="AT178"/>
  <c r="AS178"/>
  <c r="AJ178"/>
  <c r="AI178"/>
  <c r="AH178"/>
  <c r="AG178"/>
  <c r="AF178"/>
  <c r="AE178"/>
  <c r="AC178"/>
  <c r="AB178"/>
  <c r="AA178"/>
  <c r="Z178"/>
  <c r="Y178"/>
  <c r="X178"/>
  <c r="V178"/>
  <c r="U178"/>
  <c r="T178"/>
  <c r="S178"/>
  <c r="R178"/>
  <c r="Q178"/>
  <c r="O178"/>
  <c r="N178"/>
  <c r="M178"/>
  <c r="L178"/>
  <c r="K178"/>
  <c r="J178"/>
  <c r="BJ177"/>
  <c r="AX177"/>
  <c r="AW177"/>
  <c r="AV177"/>
  <c r="AU177"/>
  <c r="AT177"/>
  <c r="AS177"/>
  <c r="AJ177"/>
  <c r="AI177"/>
  <c r="AH177"/>
  <c r="AG177"/>
  <c r="AF177"/>
  <c r="AE177"/>
  <c r="AC177"/>
  <c r="AB177"/>
  <c r="AA177"/>
  <c r="Z177"/>
  <c r="Y177"/>
  <c r="X177"/>
  <c r="V177"/>
  <c r="U177"/>
  <c r="T177"/>
  <c r="S177"/>
  <c r="R177"/>
  <c r="Q177"/>
  <c r="O177"/>
  <c r="N177"/>
  <c r="M177"/>
  <c r="L177"/>
  <c r="K177"/>
  <c r="J177"/>
  <c r="H177"/>
  <c r="AX176"/>
  <c r="AW176"/>
  <c r="AV176"/>
  <c r="AU176"/>
  <c r="AT176"/>
  <c r="AS176"/>
  <c r="AJ176"/>
  <c r="AI176"/>
  <c r="AH176"/>
  <c r="AG176"/>
  <c r="AF176"/>
  <c r="AE176"/>
  <c r="AC176"/>
  <c r="AB176"/>
  <c r="AA176"/>
  <c r="Z176"/>
  <c r="Y176"/>
  <c r="X176"/>
  <c r="V176"/>
  <c r="U176"/>
  <c r="T176"/>
  <c r="S176"/>
  <c r="R176"/>
  <c r="Q176"/>
  <c r="O176"/>
  <c r="N176"/>
  <c r="M176"/>
  <c r="L176"/>
  <c r="K176"/>
  <c r="J176"/>
  <c r="BS175"/>
  <c r="BR175"/>
  <c r="BQ175"/>
  <c r="BP175"/>
  <c r="BO175"/>
  <c r="BN175"/>
  <c r="BM175"/>
  <c r="AX175"/>
  <c r="AW175"/>
  <c r="AV175"/>
  <c r="AU175"/>
  <c r="AT175"/>
  <c r="AS175"/>
  <c r="AJ175"/>
  <c r="AI175"/>
  <c r="AH175"/>
  <c r="AG175"/>
  <c r="AF175"/>
  <c r="AE175"/>
  <c r="AC175"/>
  <c r="AB175"/>
  <c r="AA175"/>
  <c r="Z175"/>
  <c r="Y175"/>
  <c r="X175"/>
  <c r="V175"/>
  <c r="U175"/>
  <c r="T175"/>
  <c r="S175"/>
  <c r="R175"/>
  <c r="Q175"/>
  <c r="O175"/>
  <c r="N175"/>
  <c r="M175"/>
  <c r="L175"/>
  <c r="K175"/>
  <c r="J175"/>
  <c r="AX173"/>
  <c r="AW173"/>
  <c r="AV173"/>
  <c r="AU173"/>
  <c r="AT173"/>
  <c r="AS173"/>
  <c r="AJ173"/>
  <c r="AI173"/>
  <c r="AH173"/>
  <c r="AG173"/>
  <c r="AF173"/>
  <c r="AE173"/>
  <c r="AC173"/>
  <c r="AB173"/>
  <c r="AA173"/>
  <c r="Z173"/>
  <c r="Y173"/>
  <c r="X173"/>
  <c r="V173"/>
  <c r="U173"/>
  <c r="T173"/>
  <c r="S173"/>
  <c r="R173"/>
  <c r="Q173"/>
  <c r="O173"/>
  <c r="N173"/>
  <c r="M173"/>
  <c r="L173"/>
  <c r="K173"/>
  <c r="J173"/>
  <c r="BK171"/>
  <c r="AX171"/>
  <c r="AW171"/>
  <c r="AV171"/>
  <c r="AU171"/>
  <c r="AT171"/>
  <c r="AS171"/>
  <c r="AJ171"/>
  <c r="AI171"/>
  <c r="AH171"/>
  <c r="AG171"/>
  <c r="AF171"/>
  <c r="AE171"/>
  <c r="AC171"/>
  <c r="AB171"/>
  <c r="AA171"/>
  <c r="Z171"/>
  <c r="Y171"/>
  <c r="X171"/>
  <c r="V171"/>
  <c r="U171"/>
  <c r="T171"/>
  <c r="S171"/>
  <c r="R171"/>
  <c r="Q171"/>
  <c r="O171"/>
  <c r="N171"/>
  <c r="M171"/>
  <c r="L171"/>
  <c r="K171"/>
  <c r="J171"/>
  <c r="BS170"/>
  <c r="BR170"/>
  <c r="BQ170"/>
  <c r="BP170"/>
  <c r="BO170"/>
  <c r="BN170"/>
  <c r="BM170"/>
  <c r="AX170"/>
  <c r="AW170"/>
  <c r="AV170"/>
  <c r="AU170"/>
  <c r="AT170"/>
  <c r="AS170"/>
  <c r="AJ170"/>
  <c r="AI170"/>
  <c r="AH170"/>
  <c r="AG170"/>
  <c r="AF170"/>
  <c r="AE170"/>
  <c r="AC170"/>
  <c r="AB170"/>
  <c r="AA170"/>
  <c r="Z170"/>
  <c r="Y170"/>
  <c r="X170"/>
  <c r="V170"/>
  <c r="U170"/>
  <c r="T170"/>
  <c r="S170"/>
  <c r="R170"/>
  <c r="Q170"/>
  <c r="O170"/>
  <c r="N170"/>
  <c r="M170"/>
  <c r="L170"/>
  <c r="K170"/>
  <c r="J170"/>
  <c r="AX169"/>
  <c r="AW169"/>
  <c r="AV169"/>
  <c r="AU169"/>
  <c r="AT169"/>
  <c r="AS169"/>
  <c r="AJ169"/>
  <c r="AI169"/>
  <c r="AH169"/>
  <c r="AG169"/>
  <c r="AF169"/>
  <c r="AE169"/>
  <c r="AC169"/>
  <c r="AB169"/>
  <c r="AA169"/>
  <c r="Z169"/>
  <c r="Y169"/>
  <c r="X169"/>
  <c r="V169"/>
  <c r="U169"/>
  <c r="T169"/>
  <c r="S169"/>
  <c r="R169"/>
  <c r="Q169"/>
  <c r="O169"/>
  <c r="N169"/>
  <c r="M169"/>
  <c r="L169"/>
  <c r="K169"/>
  <c r="J169"/>
  <c r="AX168"/>
  <c r="AW168"/>
  <c r="AV168"/>
  <c r="AU168"/>
  <c r="AT168"/>
  <c r="AS168"/>
  <c r="AJ168"/>
  <c r="AI168"/>
  <c r="AH168"/>
  <c r="AG168"/>
  <c r="AF168"/>
  <c r="AE168"/>
  <c r="AC168"/>
  <c r="AB168"/>
  <c r="AA168"/>
  <c r="Z168"/>
  <c r="Y168"/>
  <c r="X168"/>
  <c r="V168"/>
  <c r="U168"/>
  <c r="T168"/>
  <c r="S168"/>
  <c r="R168"/>
  <c r="Q168"/>
  <c r="O168"/>
  <c r="N168"/>
  <c r="M168"/>
  <c r="L168"/>
  <c r="K168"/>
  <c r="J168"/>
  <c r="BS166"/>
  <c r="BR166"/>
  <c r="BQ166"/>
  <c r="BP166"/>
  <c r="BO166"/>
  <c r="BN166"/>
  <c r="BM166"/>
  <c r="AX166"/>
  <c r="AW166"/>
  <c r="AV166"/>
  <c r="AU166"/>
  <c r="AT166"/>
  <c r="AS166"/>
  <c r="AJ166"/>
  <c r="AI166"/>
  <c r="AH166"/>
  <c r="AG166"/>
  <c r="AF166"/>
  <c r="AE166"/>
  <c r="AC166"/>
  <c r="AB166"/>
  <c r="AA166"/>
  <c r="Z166"/>
  <c r="Y166"/>
  <c r="X166"/>
  <c r="V166"/>
  <c r="U166"/>
  <c r="T166"/>
  <c r="S166"/>
  <c r="R166"/>
  <c r="Q166"/>
  <c r="O166"/>
  <c r="N166"/>
  <c r="M166"/>
  <c r="L166"/>
  <c r="K166"/>
  <c r="J166"/>
  <c r="BS165"/>
  <c r="BR165"/>
  <c r="BQ165"/>
  <c r="BP165"/>
  <c r="BO165"/>
  <c r="BN165"/>
  <c r="BM165"/>
  <c r="AX165"/>
  <c r="AW165"/>
  <c r="AV165"/>
  <c r="AU165"/>
  <c r="AT165"/>
  <c r="AS165"/>
  <c r="AJ165"/>
  <c r="AI165"/>
  <c r="AH165"/>
  <c r="AG165"/>
  <c r="AF165"/>
  <c r="AE165"/>
  <c r="AC165"/>
  <c r="AB165"/>
  <c r="AA165"/>
  <c r="Z165"/>
  <c r="Y165"/>
  <c r="X165"/>
  <c r="V165"/>
  <c r="U165"/>
  <c r="T165"/>
  <c r="S165"/>
  <c r="R165"/>
  <c r="Q165"/>
  <c r="O165"/>
  <c r="N165"/>
  <c r="M165"/>
  <c r="L165"/>
  <c r="K165"/>
  <c r="J165"/>
  <c r="BJ164"/>
  <c r="AX164"/>
  <c r="AW164"/>
  <c r="AV164"/>
  <c r="AU164"/>
  <c r="AT164"/>
  <c r="AS164"/>
  <c r="AJ164"/>
  <c r="AI164"/>
  <c r="AH164"/>
  <c r="AG164"/>
  <c r="AF164"/>
  <c r="AE164"/>
  <c r="AC164"/>
  <c r="AA164"/>
  <c r="Z164"/>
  <c r="Y164"/>
  <c r="V164"/>
  <c r="T164"/>
  <c r="S164"/>
  <c r="R164"/>
  <c r="O164"/>
  <c r="N164"/>
  <c r="M164"/>
  <c r="L164"/>
  <c r="K164"/>
  <c r="J164"/>
  <c r="H164"/>
  <c r="AX155"/>
  <c r="AW155"/>
  <c r="AV155"/>
  <c r="AU155"/>
  <c r="AT155"/>
  <c r="AS155"/>
  <c r="AJ155"/>
  <c r="AI155"/>
  <c r="AH155"/>
  <c r="AG155"/>
  <c r="AF155"/>
  <c r="AE155"/>
  <c r="AC155"/>
  <c r="AB155"/>
  <c r="AA155"/>
  <c r="Z155"/>
  <c r="Y155"/>
  <c r="X155"/>
  <c r="V155"/>
  <c r="U155"/>
  <c r="T155"/>
  <c r="S155"/>
  <c r="R155"/>
  <c r="Q155"/>
  <c r="O155"/>
  <c r="N155"/>
  <c r="M155"/>
  <c r="L155"/>
  <c r="K155"/>
  <c r="J155"/>
  <c r="AX153"/>
  <c r="AW153"/>
  <c r="AV153"/>
  <c r="AU153"/>
  <c r="AT153"/>
  <c r="AS153"/>
  <c r="AJ153"/>
  <c r="AI153"/>
  <c r="AH153"/>
  <c r="AG153"/>
  <c r="AF153"/>
  <c r="AE153"/>
  <c r="AC153"/>
  <c r="AB153"/>
  <c r="AA153"/>
  <c r="Z153"/>
  <c r="Y153"/>
  <c r="X153"/>
  <c r="V153"/>
  <c r="U153"/>
  <c r="T153"/>
  <c r="S153"/>
  <c r="R153"/>
  <c r="Q153"/>
  <c r="O153"/>
  <c r="N153"/>
  <c r="M153"/>
  <c r="L153"/>
  <c r="K153"/>
  <c r="J153"/>
  <c r="BH152"/>
  <c r="BH150"/>
  <c r="AS149"/>
  <c r="AJ149"/>
  <c r="AI149"/>
  <c r="AH149"/>
  <c r="AG149"/>
  <c r="AF149"/>
  <c r="AE149"/>
  <c r="AC149"/>
  <c r="AB149"/>
  <c r="AA149"/>
  <c r="Z149"/>
  <c r="Y149"/>
  <c r="X149"/>
  <c r="V149"/>
  <c r="U149"/>
  <c r="T149"/>
  <c r="S149"/>
  <c r="R149"/>
  <c r="Q149"/>
  <c r="O149"/>
  <c r="N149"/>
  <c r="M149"/>
  <c r="L149"/>
  <c r="K149"/>
  <c r="J149"/>
  <c r="AX147"/>
  <c r="AW147"/>
  <c r="AV147"/>
  <c r="AU147"/>
  <c r="AT147"/>
  <c r="AS147"/>
  <c r="AJ147"/>
  <c r="AI147"/>
  <c r="AH147"/>
  <c r="AG147"/>
  <c r="AF147"/>
  <c r="AE147"/>
  <c r="AC147"/>
  <c r="AB147"/>
  <c r="AA147"/>
  <c r="Z147"/>
  <c r="Y147"/>
  <c r="X147"/>
  <c r="V147"/>
  <c r="U147"/>
  <c r="T147"/>
  <c r="S147"/>
  <c r="R147"/>
  <c r="Q147"/>
  <c r="O147"/>
  <c r="N147"/>
  <c r="M147"/>
  <c r="L147"/>
  <c r="K147"/>
  <c r="J147"/>
  <c r="AX146"/>
  <c r="AW146"/>
  <c r="AV146"/>
  <c r="AU146"/>
  <c r="AT146"/>
  <c r="AS146"/>
  <c r="AJ146"/>
  <c r="AI146"/>
  <c r="AH146"/>
  <c r="AG146"/>
  <c r="AF146"/>
  <c r="AE146"/>
  <c r="AC146"/>
  <c r="AB146"/>
  <c r="AA146"/>
  <c r="Z146"/>
  <c r="Y146"/>
  <c r="X146"/>
  <c r="V146"/>
  <c r="U146"/>
  <c r="T146"/>
  <c r="S146"/>
  <c r="R146"/>
  <c r="Q146"/>
  <c r="O146"/>
  <c r="N146"/>
  <c r="M146"/>
  <c r="L146"/>
  <c r="K146"/>
  <c r="J146"/>
  <c r="AX142"/>
  <c r="AW142"/>
  <c r="AV142"/>
  <c r="AU142"/>
  <c r="AT142"/>
  <c r="AS142"/>
  <c r="AJ142"/>
  <c r="AI142"/>
  <c r="AH142"/>
  <c r="AG142"/>
  <c r="AF142"/>
  <c r="AE142"/>
  <c r="AC142"/>
  <c r="AB142"/>
  <c r="AA142"/>
  <c r="Z142"/>
  <c r="Y142"/>
  <c r="X142"/>
  <c r="V142"/>
  <c r="U142"/>
  <c r="T142"/>
  <c r="S142"/>
  <c r="R142"/>
  <c r="Q142"/>
  <c r="O142"/>
  <c r="N142"/>
  <c r="M142"/>
  <c r="L142"/>
  <c r="K142"/>
  <c r="J142"/>
  <c r="AX140"/>
  <c r="AW140"/>
  <c r="AV140"/>
  <c r="AU140"/>
  <c r="AT140"/>
  <c r="AS140"/>
  <c r="AJ140"/>
  <c r="AI140"/>
  <c r="AH140"/>
  <c r="AG140"/>
  <c r="AF140"/>
  <c r="AE140"/>
  <c r="AC140"/>
  <c r="AB140"/>
  <c r="AA140"/>
  <c r="Z140"/>
  <c r="Y140"/>
  <c r="X140"/>
  <c r="V140"/>
  <c r="U140"/>
  <c r="T140"/>
  <c r="S140"/>
  <c r="R140"/>
  <c r="Q140"/>
  <c r="O140"/>
  <c r="N140"/>
  <c r="M140"/>
  <c r="L140"/>
  <c r="K140"/>
  <c r="J140"/>
  <c r="BS135"/>
  <c r="BS136" s="1"/>
  <c r="AQ131"/>
  <c r="AQ169" s="1"/>
  <c r="AP131"/>
  <c r="BD131" s="1"/>
  <c r="BD169" s="1"/>
  <c r="AO131"/>
  <c r="AO169" s="1"/>
  <c r="AN131"/>
  <c r="AN169" s="1"/>
  <c r="AM131"/>
  <c r="AM169" s="1"/>
  <c r="AL131"/>
  <c r="AY131"/>
  <c r="AY169" s="1"/>
  <c r="AK131"/>
  <c r="AK169" s="1"/>
  <c r="AD131"/>
  <c r="BO131" s="1"/>
  <c r="BO169" s="1"/>
  <c r="W131"/>
  <c r="P131"/>
  <c r="P169" s="1"/>
  <c r="BG130"/>
  <c r="DC129"/>
  <c r="CK129"/>
  <c r="AQ129"/>
  <c r="BE129" s="1"/>
  <c r="AP129"/>
  <c r="BD129" s="1"/>
  <c r="AO129"/>
  <c r="BC129" s="1"/>
  <c r="AN129"/>
  <c r="BB129" s="1"/>
  <c r="AM129"/>
  <c r="AL129"/>
  <c r="AZ129" s="1"/>
  <c r="AY129"/>
  <c r="BQ129" s="1"/>
  <c r="AK129"/>
  <c r="BP129" s="1"/>
  <c r="AD129"/>
  <c r="W129"/>
  <c r="BN129" s="1"/>
  <c r="P129"/>
  <c r="BM129" s="1"/>
  <c r="DC128"/>
  <c r="CK128"/>
  <c r="AQ128"/>
  <c r="AP128"/>
  <c r="AP192" s="1"/>
  <c r="AO128"/>
  <c r="AO192" s="1"/>
  <c r="AN128"/>
  <c r="AN192" s="1"/>
  <c r="AM128"/>
  <c r="AY128"/>
  <c r="AY192" s="1"/>
  <c r="AK128"/>
  <c r="AK192" s="1"/>
  <c r="W128"/>
  <c r="W192" s="1"/>
  <c r="P128"/>
  <c r="P192" s="1"/>
  <c r="DC127"/>
  <c r="CK127"/>
  <c r="AQ127"/>
  <c r="AP127"/>
  <c r="AO127"/>
  <c r="AN127"/>
  <c r="AM127"/>
  <c r="AL127"/>
  <c r="AZ127" s="1"/>
  <c r="AY127"/>
  <c r="AK127"/>
  <c r="AD127"/>
  <c r="BO127" s="1"/>
  <c r="W127"/>
  <c r="BN127" s="1"/>
  <c r="P127"/>
  <c r="BG126"/>
  <c r="BG125"/>
  <c r="BG124"/>
  <c r="BG123"/>
  <c r="CV122"/>
  <c r="CD122"/>
  <c r="BG122"/>
  <c r="BE122"/>
  <c r="BD122"/>
  <c r="BC122"/>
  <c r="BB122"/>
  <c r="BA122"/>
  <c r="AZ122"/>
  <c r="CV121"/>
  <c r="BL121"/>
  <c r="BJ121"/>
  <c r="AQ121"/>
  <c r="AP121"/>
  <c r="AO121"/>
  <c r="AN121"/>
  <c r="AM121"/>
  <c r="AL121"/>
  <c r="AZ121" s="1"/>
  <c r="AX121"/>
  <c r="AW121"/>
  <c r="AV121"/>
  <c r="AU121"/>
  <c r="AT121"/>
  <c r="AK121"/>
  <c r="AD121"/>
  <c r="W121"/>
  <c r="P121"/>
  <c r="CV120"/>
  <c r="BL120"/>
  <c r="BJ120"/>
  <c r="AQ120"/>
  <c r="AP120"/>
  <c r="AO120"/>
  <c r="AN120"/>
  <c r="AM120"/>
  <c r="AL120"/>
  <c r="BV120" s="1"/>
  <c r="AX120"/>
  <c r="AW120"/>
  <c r="AV120"/>
  <c r="AU120"/>
  <c r="AT120"/>
  <c r="AK120"/>
  <c r="AD120"/>
  <c r="W120"/>
  <c r="P120"/>
  <c r="BG119"/>
  <c r="BE119"/>
  <c r="BD119"/>
  <c r="BC119"/>
  <c r="BB119"/>
  <c r="BA119"/>
  <c r="AZ119"/>
  <c r="CV118"/>
  <c r="CD118"/>
  <c r="AQ118"/>
  <c r="AQ175" s="1"/>
  <c r="AP118"/>
  <c r="AO118"/>
  <c r="BC118" s="1"/>
  <c r="BC175" s="1"/>
  <c r="AN118"/>
  <c r="AN175" s="1"/>
  <c r="AM118"/>
  <c r="AM175" s="1"/>
  <c r="AL118"/>
  <c r="AY118"/>
  <c r="AY175" s="1"/>
  <c r="AK118"/>
  <c r="AK175" s="1"/>
  <c r="AD118"/>
  <c r="AD175" s="1"/>
  <c r="W118"/>
  <c r="W175" s="1"/>
  <c r="P118"/>
  <c r="BG117"/>
  <c r="BG116"/>
  <c r="BG115"/>
  <c r="CK114"/>
  <c r="BG114"/>
  <c r="DC113"/>
  <c r="CK113"/>
  <c r="AQ113"/>
  <c r="AP113"/>
  <c r="BD113" s="1"/>
  <c r="AO113"/>
  <c r="AO222" s="1"/>
  <c r="AN113"/>
  <c r="AN222" s="1"/>
  <c r="AM113"/>
  <c r="AL113"/>
  <c r="AZ113" s="1"/>
  <c r="AZ222" s="1"/>
  <c r="AY113"/>
  <c r="AY222" s="1"/>
  <c r="AK113"/>
  <c r="AD113"/>
  <c r="W113"/>
  <c r="W222" s="1"/>
  <c r="P113"/>
  <c r="P222" s="1"/>
  <c r="BG112"/>
  <c r="BE112"/>
  <c r="BD112"/>
  <c r="BC112"/>
  <c r="BB112"/>
  <c r="BA112"/>
  <c r="AZ112"/>
  <c r="DC111"/>
  <c r="CK111"/>
  <c r="AQ111"/>
  <c r="AP111"/>
  <c r="AP149" s="1"/>
  <c r="AO111"/>
  <c r="AO149" s="1"/>
  <c r="AN111"/>
  <c r="AN149" s="1"/>
  <c r="AM111"/>
  <c r="AL111"/>
  <c r="AL149" s="1"/>
  <c r="AX111"/>
  <c r="AX149" s="1"/>
  <c r="AW111"/>
  <c r="AV111"/>
  <c r="AV149" s="1"/>
  <c r="AU111"/>
  <c r="AU149" s="1"/>
  <c r="AT111"/>
  <c r="AT149" s="1"/>
  <c r="AK111"/>
  <c r="BP111" s="1"/>
  <c r="BP149" s="1"/>
  <c r="AD111"/>
  <c r="BO111" s="1"/>
  <c r="BO149" s="1"/>
  <c r="W111"/>
  <c r="W149" s="1"/>
  <c r="P111"/>
  <c r="P149" s="1"/>
  <c r="BG110"/>
  <c r="BG109"/>
  <c r="BG108"/>
  <c r="BG107"/>
  <c r="DC106"/>
  <c r="CK106"/>
  <c r="AQ106"/>
  <c r="AQ180" s="1"/>
  <c r="AP106"/>
  <c r="AP180" s="1"/>
  <c r="AO106"/>
  <c r="AO180" s="1"/>
  <c r="AN106"/>
  <c r="AM106"/>
  <c r="AM180" s="1"/>
  <c r="AL106"/>
  <c r="AL180" s="1"/>
  <c r="AY106"/>
  <c r="BQ106" s="1"/>
  <c r="AK106"/>
  <c r="AD106"/>
  <c r="AD180" s="1"/>
  <c r="W106"/>
  <c r="W180" s="1"/>
  <c r="P106"/>
  <c r="P180" s="1"/>
  <c r="AX105"/>
  <c r="AW105"/>
  <c r="AV105"/>
  <c r="AU105"/>
  <c r="AT105"/>
  <c r="AS105"/>
  <c r="AJ105"/>
  <c r="AI105"/>
  <c r="AH105"/>
  <c r="AG105"/>
  <c r="AF105"/>
  <c r="AE105"/>
  <c r="AC105"/>
  <c r="AB105"/>
  <c r="AA105"/>
  <c r="Z105"/>
  <c r="Y105"/>
  <c r="X105"/>
  <c r="V105"/>
  <c r="U105"/>
  <c r="T105"/>
  <c r="S105"/>
  <c r="R105"/>
  <c r="Q105"/>
  <c r="O105"/>
  <c r="N105"/>
  <c r="M105"/>
  <c r="L105"/>
  <c r="K105"/>
  <c r="J105"/>
  <c r="DC104"/>
  <c r="CK104"/>
  <c r="AQ104"/>
  <c r="BE104" s="1"/>
  <c r="AP104"/>
  <c r="BD104" s="1"/>
  <c r="AO104"/>
  <c r="BC104" s="1"/>
  <c r="AN104"/>
  <c r="BB104" s="1"/>
  <c r="AM104"/>
  <c r="AL104"/>
  <c r="AZ104" s="1"/>
  <c r="AY104"/>
  <c r="BQ104" s="1"/>
  <c r="AK104"/>
  <c r="BP104" s="1"/>
  <c r="AD104"/>
  <c r="W104"/>
  <c r="P104"/>
  <c r="BM104" s="1"/>
  <c r="DC103"/>
  <c r="CK103"/>
  <c r="BN103"/>
  <c r="AQ103"/>
  <c r="AP103"/>
  <c r="AO103"/>
  <c r="AN103"/>
  <c r="AN179" s="1"/>
  <c r="AM103"/>
  <c r="AL103"/>
  <c r="AY103"/>
  <c r="AK103"/>
  <c r="AK179" s="1"/>
  <c r="AD103"/>
  <c r="W103"/>
  <c r="P103"/>
  <c r="BM103" s="1"/>
  <c r="AN102"/>
  <c r="AX102"/>
  <c r="AW102"/>
  <c r="AV102"/>
  <c r="AU102"/>
  <c r="AT102"/>
  <c r="AS102"/>
  <c r="AJ102"/>
  <c r="AI102"/>
  <c r="AH102"/>
  <c r="AG102"/>
  <c r="AF102"/>
  <c r="AE102"/>
  <c r="AC102"/>
  <c r="AB102"/>
  <c r="AA102"/>
  <c r="Z102"/>
  <c r="Y102"/>
  <c r="X102"/>
  <c r="V102"/>
  <c r="U102"/>
  <c r="T102"/>
  <c r="S102"/>
  <c r="R102"/>
  <c r="Q102"/>
  <c r="O102"/>
  <c r="N102"/>
  <c r="M102"/>
  <c r="L102"/>
  <c r="K102"/>
  <c r="J102"/>
  <c r="BG101"/>
  <c r="BG100"/>
  <c r="CK99"/>
  <c r="BG99"/>
  <c r="CK98"/>
  <c r="BG98"/>
  <c r="CK97"/>
  <c r="DC97" s="1"/>
  <c r="DD97" s="1"/>
  <c r="BG97"/>
  <c r="AQ96"/>
  <c r="BE96" s="1"/>
  <c r="AP96"/>
  <c r="BD96" s="1"/>
  <c r="AO96"/>
  <c r="BC96" s="1"/>
  <c r="AN96"/>
  <c r="BB96" s="1"/>
  <c r="AM96"/>
  <c r="BA96" s="1"/>
  <c r="AL96"/>
  <c r="AZ96" s="1"/>
  <c r="AY96"/>
  <c r="BQ96" s="1"/>
  <c r="AK96"/>
  <c r="BP96" s="1"/>
  <c r="AD96"/>
  <c r="BO96" s="1"/>
  <c r="W96"/>
  <c r="BN96" s="1"/>
  <c r="P96"/>
  <c r="AQ95"/>
  <c r="AQ208" s="1"/>
  <c r="AP95"/>
  <c r="AO95"/>
  <c r="AO208" s="1"/>
  <c r="AN95"/>
  <c r="AN208" s="1"/>
  <c r="AM95"/>
  <c r="AM208" s="1"/>
  <c r="AL95"/>
  <c r="AY95"/>
  <c r="AY208" s="1"/>
  <c r="AK95"/>
  <c r="AK208" s="1"/>
  <c r="AD95"/>
  <c r="AD208" s="1"/>
  <c r="W95"/>
  <c r="P95"/>
  <c r="P208" s="1"/>
  <c r="AQ94"/>
  <c r="AP94"/>
  <c r="AO94"/>
  <c r="AN94"/>
  <c r="AM94"/>
  <c r="AL94"/>
  <c r="AY94"/>
  <c r="BQ94" s="1"/>
  <c r="AK94"/>
  <c r="AD94"/>
  <c r="W94"/>
  <c r="BN94" s="1"/>
  <c r="P94"/>
  <c r="BM94" s="1"/>
  <c r="DC93"/>
  <c r="CK93"/>
  <c r="AQ93"/>
  <c r="AP93"/>
  <c r="AP155" s="1"/>
  <c r="AO93"/>
  <c r="AO155" s="1"/>
  <c r="AN93"/>
  <c r="AN155" s="1"/>
  <c r="AM93"/>
  <c r="AL93"/>
  <c r="AL155" s="1"/>
  <c r="AY93"/>
  <c r="BQ93" s="1"/>
  <c r="BQ155" s="1"/>
  <c r="AK93"/>
  <c r="AK155" s="1"/>
  <c r="AD93"/>
  <c r="W93"/>
  <c r="W155" s="1"/>
  <c r="P93"/>
  <c r="P155" s="1"/>
  <c r="DC92"/>
  <c r="CK92"/>
  <c r="AQ92"/>
  <c r="AP92"/>
  <c r="AP221" s="1"/>
  <c r="AO92"/>
  <c r="AN92"/>
  <c r="AM92"/>
  <c r="AL92"/>
  <c r="AL221" s="1"/>
  <c r="AY92"/>
  <c r="BQ92" s="1"/>
  <c r="BQ183" s="1"/>
  <c r="AK92"/>
  <c r="AD92"/>
  <c r="W92"/>
  <c r="W221" s="1"/>
  <c r="P92"/>
  <c r="BM92" s="1"/>
  <c r="DC91"/>
  <c r="CK91"/>
  <c r="AQ91"/>
  <c r="AP91"/>
  <c r="AO91"/>
  <c r="AN91"/>
  <c r="AM91"/>
  <c r="AL91"/>
  <c r="AV91"/>
  <c r="AU91"/>
  <c r="AT91"/>
  <c r="AT185" s="1"/>
  <c r="AK91"/>
  <c r="AD91"/>
  <c r="BO91" s="1"/>
  <c r="W91"/>
  <c r="P91"/>
  <c r="BM91" s="1"/>
  <c r="CX90"/>
  <c r="CQ90"/>
  <c r="CP90"/>
  <c r="CO90"/>
  <c r="CN90"/>
  <c r="CM90"/>
  <c r="CL90"/>
  <c r="CK90"/>
  <c r="CJ90"/>
  <c r="CI90"/>
  <c r="CH90"/>
  <c r="CG90"/>
  <c r="CF90"/>
  <c r="BP90"/>
  <c r="BO90"/>
  <c r="BN90"/>
  <c r="BM90"/>
  <c r="BL90"/>
  <c r="BK90"/>
  <c r="BJ90"/>
  <c r="BJ201" s="1"/>
  <c r="BI90"/>
  <c r="BI201" s="1"/>
  <c r="BH90"/>
  <c r="BH201" s="1"/>
  <c r="AQ90"/>
  <c r="BE90" s="1"/>
  <c r="AP90"/>
  <c r="BZ90" s="1"/>
  <c r="AO90"/>
  <c r="BY90" s="1"/>
  <c r="AN90"/>
  <c r="BX90" s="1"/>
  <c r="AM90"/>
  <c r="BW90" s="1"/>
  <c r="AL90"/>
  <c r="BV90" s="1"/>
  <c r="AY90"/>
  <c r="AK90"/>
  <c r="AD90"/>
  <c r="W90"/>
  <c r="P90"/>
  <c r="CX89"/>
  <c r="CQ89"/>
  <c r="CP89"/>
  <c r="CO89"/>
  <c r="CN89"/>
  <c r="CM89"/>
  <c r="CL89"/>
  <c r="CK89"/>
  <c r="CJ89"/>
  <c r="CI89"/>
  <c r="CH89"/>
  <c r="CG89"/>
  <c r="CF89"/>
  <c r="BP89"/>
  <c r="BO89"/>
  <c r="BN89"/>
  <c r="BM89"/>
  <c r="BL89"/>
  <c r="BK89"/>
  <c r="BJ89"/>
  <c r="BJ213" s="1"/>
  <c r="BI89"/>
  <c r="BI213" s="1"/>
  <c r="BH89"/>
  <c r="BH213" s="1"/>
  <c r="AQ89"/>
  <c r="BE89" s="1"/>
  <c r="AP89"/>
  <c r="BZ89" s="1"/>
  <c r="AO89"/>
  <c r="BY89" s="1"/>
  <c r="AN89"/>
  <c r="BB89" s="1"/>
  <c r="AM89"/>
  <c r="BA89" s="1"/>
  <c r="AL89"/>
  <c r="BV89" s="1"/>
  <c r="AY89"/>
  <c r="AK89"/>
  <c r="AD89"/>
  <c r="W89"/>
  <c r="P89"/>
  <c r="CX88"/>
  <c r="CQ88"/>
  <c r="CP88"/>
  <c r="CO88"/>
  <c r="CN88"/>
  <c r="CM88"/>
  <c r="CL88"/>
  <c r="CK88"/>
  <c r="CJ88"/>
  <c r="CI88"/>
  <c r="CH88"/>
  <c r="CG88"/>
  <c r="CF88"/>
  <c r="BP88"/>
  <c r="BO88"/>
  <c r="BN88"/>
  <c r="BM88"/>
  <c r="BL88"/>
  <c r="BK88"/>
  <c r="BJ88"/>
  <c r="BI88"/>
  <c r="BH88"/>
  <c r="AQ88"/>
  <c r="CA88" s="1"/>
  <c r="AP88"/>
  <c r="BZ88" s="1"/>
  <c r="AO88"/>
  <c r="BC88" s="1"/>
  <c r="AN88"/>
  <c r="BB88" s="1"/>
  <c r="AM88"/>
  <c r="BW88" s="1"/>
  <c r="AL88"/>
  <c r="AZ88" s="1"/>
  <c r="AY88"/>
  <c r="AK88"/>
  <c r="AD88"/>
  <c r="W88"/>
  <c r="P88"/>
  <c r="CX87"/>
  <c r="CQ87"/>
  <c r="CP87"/>
  <c r="CO87"/>
  <c r="CO198" s="1"/>
  <c r="CN87"/>
  <c r="CM87"/>
  <c r="CL87"/>
  <c r="CK87"/>
  <c r="CJ87"/>
  <c r="CI87"/>
  <c r="CH87"/>
  <c r="CG87"/>
  <c r="CG198" s="1"/>
  <c r="CF87"/>
  <c r="BP87"/>
  <c r="BO87"/>
  <c r="BN87"/>
  <c r="BM87"/>
  <c r="BL87"/>
  <c r="BK87"/>
  <c r="BK169" s="1"/>
  <c r="BJ87"/>
  <c r="BJ198" s="1"/>
  <c r="BI87"/>
  <c r="BH87"/>
  <c r="AQ87"/>
  <c r="BE87" s="1"/>
  <c r="AP87"/>
  <c r="AO87"/>
  <c r="AN87"/>
  <c r="BX87" s="1"/>
  <c r="AM87"/>
  <c r="BA87" s="1"/>
  <c r="AL87"/>
  <c r="BV87" s="1"/>
  <c r="AY87"/>
  <c r="AK87"/>
  <c r="AD87"/>
  <c r="W87"/>
  <c r="P87"/>
  <c r="BG86"/>
  <c r="DC85"/>
  <c r="CK85"/>
  <c r="AQ85"/>
  <c r="BE85" s="1"/>
  <c r="AP85"/>
  <c r="BD85" s="1"/>
  <c r="AO85"/>
  <c r="BC85" s="1"/>
  <c r="AN85"/>
  <c r="BB85" s="1"/>
  <c r="AM85"/>
  <c r="AL85"/>
  <c r="AZ85" s="1"/>
  <c r="AY85"/>
  <c r="BQ85" s="1"/>
  <c r="AK85"/>
  <c r="BP85" s="1"/>
  <c r="AD85"/>
  <c r="W85"/>
  <c r="BN85" s="1"/>
  <c r="P85"/>
  <c r="BM85" s="1"/>
  <c r="DC84"/>
  <c r="CK84"/>
  <c r="AQ84"/>
  <c r="BE84" s="1"/>
  <c r="AP84"/>
  <c r="BD84" s="1"/>
  <c r="AO84"/>
  <c r="BC84" s="1"/>
  <c r="AN84"/>
  <c r="BB84" s="1"/>
  <c r="AM84"/>
  <c r="AL84"/>
  <c r="AZ84" s="1"/>
  <c r="AY84"/>
  <c r="BQ84" s="1"/>
  <c r="AK84"/>
  <c r="BP84" s="1"/>
  <c r="AD84"/>
  <c r="W84"/>
  <c r="BN84" s="1"/>
  <c r="P84"/>
  <c r="BM84" s="1"/>
  <c r="DC83"/>
  <c r="CK83"/>
  <c r="AQ83"/>
  <c r="BE83" s="1"/>
  <c r="AP83"/>
  <c r="BD83" s="1"/>
  <c r="AO83"/>
  <c r="BC83" s="1"/>
  <c r="AN83"/>
  <c r="BB83" s="1"/>
  <c r="AM83"/>
  <c r="AL83"/>
  <c r="AZ83" s="1"/>
  <c r="AY83"/>
  <c r="BQ83" s="1"/>
  <c r="AK83"/>
  <c r="BP83" s="1"/>
  <c r="AD83"/>
  <c r="W83"/>
  <c r="BN83" s="1"/>
  <c r="P83"/>
  <c r="BM83" s="1"/>
  <c r="DC82"/>
  <c r="CK82"/>
  <c r="AQ82"/>
  <c r="BE82" s="1"/>
  <c r="AP82"/>
  <c r="BD82" s="1"/>
  <c r="AO82"/>
  <c r="BC82" s="1"/>
  <c r="AN82"/>
  <c r="BB82" s="1"/>
  <c r="AM82"/>
  <c r="AL82"/>
  <c r="AZ82" s="1"/>
  <c r="AY82"/>
  <c r="BQ82" s="1"/>
  <c r="AK82"/>
  <c r="BP82" s="1"/>
  <c r="AD82"/>
  <c r="W82"/>
  <c r="BN82" s="1"/>
  <c r="P82"/>
  <c r="BM82" s="1"/>
  <c r="DC81"/>
  <c r="CK81"/>
  <c r="AQ81"/>
  <c r="AP81"/>
  <c r="AO81"/>
  <c r="AN81"/>
  <c r="BB81" s="1"/>
  <c r="AM81"/>
  <c r="AL81"/>
  <c r="AY81"/>
  <c r="BQ81" s="1"/>
  <c r="AK81"/>
  <c r="AD81"/>
  <c r="W81"/>
  <c r="BN81" s="1"/>
  <c r="P81"/>
  <c r="BM81" s="1"/>
  <c r="DC80"/>
  <c r="CK80"/>
  <c r="AQ80"/>
  <c r="AP80"/>
  <c r="AP147" s="1"/>
  <c r="AO80"/>
  <c r="AO147" s="1"/>
  <c r="AN80"/>
  <c r="AN147" s="1"/>
  <c r="AM80"/>
  <c r="AL80"/>
  <c r="AZ80" s="1"/>
  <c r="AZ147" s="1"/>
  <c r="AY80"/>
  <c r="AY147" s="1"/>
  <c r="AK80"/>
  <c r="AD80"/>
  <c r="W80"/>
  <c r="W147" s="1"/>
  <c r="P80"/>
  <c r="P147" s="1"/>
  <c r="BG79"/>
  <c r="DC78"/>
  <c r="CK78"/>
  <c r="AQ78"/>
  <c r="BE78" s="1"/>
  <c r="AP78"/>
  <c r="BD78" s="1"/>
  <c r="AO78"/>
  <c r="BC78" s="1"/>
  <c r="AN78"/>
  <c r="BB78" s="1"/>
  <c r="AM78"/>
  <c r="BA78" s="1"/>
  <c r="AL78"/>
  <c r="AZ78" s="1"/>
  <c r="AY78"/>
  <c r="BQ78" s="1"/>
  <c r="AK78"/>
  <c r="BP78" s="1"/>
  <c r="AD78"/>
  <c r="BO78" s="1"/>
  <c r="W78"/>
  <c r="BN78" s="1"/>
  <c r="P78"/>
  <c r="BM78" s="1"/>
  <c r="DC77"/>
  <c r="CK77"/>
  <c r="AQ77"/>
  <c r="AQ176" s="1"/>
  <c r="AP77"/>
  <c r="AP176" s="1"/>
  <c r="AO77"/>
  <c r="AO176" s="1"/>
  <c r="AN77"/>
  <c r="BB77" s="1"/>
  <c r="AM77"/>
  <c r="AM176" s="1"/>
  <c r="AL77"/>
  <c r="AL176" s="1"/>
  <c r="AY77"/>
  <c r="AK77"/>
  <c r="AD77"/>
  <c r="AD176" s="1"/>
  <c r="W77"/>
  <c r="BN77" s="1"/>
  <c r="BN176" s="1"/>
  <c r="P77"/>
  <c r="DB76"/>
  <c r="DA76"/>
  <c r="CZ76"/>
  <c r="CY76"/>
  <c r="CX76"/>
  <c r="CW76"/>
  <c r="CV76"/>
  <c r="CU76"/>
  <c r="CT76"/>
  <c r="CS76"/>
  <c r="CR76"/>
  <c r="CQ76"/>
  <c r="CP76"/>
  <c r="CO76"/>
  <c r="CN76"/>
  <c r="CM76"/>
  <c r="CL76"/>
  <c r="CJ76"/>
  <c r="CI76"/>
  <c r="CH76"/>
  <c r="CG76"/>
  <c r="CF76"/>
  <c r="CE76"/>
  <c r="CD76"/>
  <c r="CC76"/>
  <c r="CB76"/>
  <c r="CA76"/>
  <c r="BZ76"/>
  <c r="BY76"/>
  <c r="BX76"/>
  <c r="BW76"/>
  <c r="BV76"/>
  <c r="BU76"/>
  <c r="BT76"/>
  <c r="AX76"/>
  <c r="AW76"/>
  <c r="AV76"/>
  <c r="AU76"/>
  <c r="AT76"/>
  <c r="AS76"/>
  <c r="AJ76"/>
  <c r="AI76"/>
  <c r="AH76"/>
  <c r="AG76"/>
  <c r="AF76"/>
  <c r="AE76"/>
  <c r="AC76"/>
  <c r="AB76"/>
  <c r="AA76"/>
  <c r="Z76"/>
  <c r="Y76"/>
  <c r="X76"/>
  <c r="V76"/>
  <c r="U76"/>
  <c r="T76"/>
  <c r="S76"/>
  <c r="R76"/>
  <c r="Q76"/>
  <c r="O76"/>
  <c r="N76"/>
  <c r="M76"/>
  <c r="L76"/>
  <c r="K76"/>
  <c r="J76"/>
  <c r="DC75"/>
  <c r="CK75"/>
  <c r="AQ75"/>
  <c r="BE75" s="1"/>
  <c r="AP75"/>
  <c r="BD75" s="1"/>
  <c r="AO75"/>
  <c r="BC75" s="1"/>
  <c r="AN75"/>
  <c r="BB75" s="1"/>
  <c r="AM75"/>
  <c r="BA75" s="1"/>
  <c r="AL75"/>
  <c r="AY75"/>
  <c r="BQ75" s="1"/>
  <c r="AK75"/>
  <c r="BP75" s="1"/>
  <c r="AD75"/>
  <c r="BO75" s="1"/>
  <c r="W75"/>
  <c r="BN75" s="1"/>
  <c r="P75"/>
  <c r="BM75" s="1"/>
  <c r="DC74"/>
  <c r="CK74"/>
  <c r="AQ74"/>
  <c r="AP74"/>
  <c r="AO74"/>
  <c r="BC74" s="1"/>
  <c r="AN74"/>
  <c r="AM74"/>
  <c r="BA74" s="1"/>
  <c r="AL74"/>
  <c r="AY74"/>
  <c r="AY73" s="1"/>
  <c r="AK74"/>
  <c r="BP74" s="1"/>
  <c r="AD74"/>
  <c r="W74"/>
  <c r="BN74" s="1"/>
  <c r="P74"/>
  <c r="BM74" s="1"/>
  <c r="DB73"/>
  <c r="DA73"/>
  <c r="CZ73"/>
  <c r="CY73"/>
  <c r="CX73"/>
  <c r="CW73"/>
  <c r="CV73"/>
  <c r="CU73"/>
  <c r="CT73"/>
  <c r="CS73"/>
  <c r="CR73"/>
  <c r="CQ73"/>
  <c r="CP73"/>
  <c r="CO73"/>
  <c r="CN73"/>
  <c r="CM73"/>
  <c r="CL73"/>
  <c r="CJ73"/>
  <c r="CI73"/>
  <c r="CH73"/>
  <c r="CG73"/>
  <c r="CF73"/>
  <c r="CE73"/>
  <c r="CD73"/>
  <c r="CC73"/>
  <c r="CB73"/>
  <c r="CA73"/>
  <c r="BZ73"/>
  <c r="BY73"/>
  <c r="BX73"/>
  <c r="BW73"/>
  <c r="BV73"/>
  <c r="BU73"/>
  <c r="BT73"/>
  <c r="AX73"/>
  <c r="AW73"/>
  <c r="AV73"/>
  <c r="AU73"/>
  <c r="AT73"/>
  <c r="AS73"/>
  <c r="AJ73"/>
  <c r="AI73"/>
  <c r="AH73"/>
  <c r="AG73"/>
  <c r="AF73"/>
  <c r="AE73"/>
  <c r="AC73"/>
  <c r="AB73"/>
  <c r="AA73"/>
  <c r="Z73"/>
  <c r="Y73"/>
  <c r="X73"/>
  <c r="V73"/>
  <c r="U73"/>
  <c r="T73"/>
  <c r="S73"/>
  <c r="R73"/>
  <c r="Q73"/>
  <c r="O73"/>
  <c r="N73"/>
  <c r="M73"/>
  <c r="L73"/>
  <c r="K73"/>
  <c r="J73"/>
  <c r="CV72"/>
  <c r="CD72"/>
  <c r="AQ72"/>
  <c r="BE72" s="1"/>
  <c r="AP72"/>
  <c r="BD72" s="1"/>
  <c r="AO72"/>
  <c r="BC72" s="1"/>
  <c r="AN72"/>
  <c r="BB72" s="1"/>
  <c r="AM72"/>
  <c r="BA72" s="1"/>
  <c r="AL72"/>
  <c r="AZ72" s="1"/>
  <c r="AY72"/>
  <c r="AK72"/>
  <c r="AD72"/>
  <c r="W72"/>
  <c r="P72"/>
  <c r="AQ71"/>
  <c r="BE71" s="1"/>
  <c r="AP71"/>
  <c r="BD71" s="1"/>
  <c r="AO71"/>
  <c r="BC71" s="1"/>
  <c r="AN71"/>
  <c r="BB71" s="1"/>
  <c r="AM71"/>
  <c r="BA71" s="1"/>
  <c r="AL71"/>
  <c r="AZ71" s="1"/>
  <c r="AY71"/>
  <c r="BQ71" s="1"/>
  <c r="AK71"/>
  <c r="BP71" s="1"/>
  <c r="AD71"/>
  <c r="BO71" s="1"/>
  <c r="W71"/>
  <c r="BN71" s="1"/>
  <c r="P71"/>
  <c r="BM71" s="1"/>
  <c r="AQ70"/>
  <c r="BE70" s="1"/>
  <c r="AP70"/>
  <c r="BD70" s="1"/>
  <c r="AO70"/>
  <c r="BC70" s="1"/>
  <c r="AN70"/>
  <c r="BB70" s="1"/>
  <c r="AM70"/>
  <c r="BA70" s="1"/>
  <c r="AL70"/>
  <c r="AZ70" s="1"/>
  <c r="AY70"/>
  <c r="BQ70" s="1"/>
  <c r="AK70"/>
  <c r="BP70" s="1"/>
  <c r="AD70"/>
  <c r="BO70" s="1"/>
  <c r="W70"/>
  <c r="BN70" s="1"/>
  <c r="P70"/>
  <c r="AQ69"/>
  <c r="BE69" s="1"/>
  <c r="AP69"/>
  <c r="BD69" s="1"/>
  <c r="AO69"/>
  <c r="BC69" s="1"/>
  <c r="AN69"/>
  <c r="BB69" s="1"/>
  <c r="AM69"/>
  <c r="BA69" s="1"/>
  <c r="AL69"/>
  <c r="AY69"/>
  <c r="BQ69" s="1"/>
  <c r="AK69"/>
  <c r="BP69" s="1"/>
  <c r="AD69"/>
  <c r="BO69" s="1"/>
  <c r="W69"/>
  <c r="BN69" s="1"/>
  <c r="P69"/>
  <c r="BM69" s="1"/>
  <c r="AQ68"/>
  <c r="BE68" s="1"/>
  <c r="AP68"/>
  <c r="BD68" s="1"/>
  <c r="AO68"/>
  <c r="BC68" s="1"/>
  <c r="AN68"/>
  <c r="BB68" s="1"/>
  <c r="AM68"/>
  <c r="BA68" s="1"/>
  <c r="AL68"/>
  <c r="AZ68" s="1"/>
  <c r="AY68"/>
  <c r="BQ68" s="1"/>
  <c r="AK68"/>
  <c r="BP68" s="1"/>
  <c r="AD68"/>
  <c r="BO68" s="1"/>
  <c r="W68"/>
  <c r="BN68" s="1"/>
  <c r="P68"/>
  <c r="BM68" s="1"/>
  <c r="DC67"/>
  <c r="CK67"/>
  <c r="AQ67"/>
  <c r="AP67"/>
  <c r="AO67"/>
  <c r="AN67"/>
  <c r="AM67"/>
  <c r="AL67"/>
  <c r="AY67"/>
  <c r="AK67"/>
  <c r="AD67"/>
  <c r="BO67" s="1"/>
  <c r="W67"/>
  <c r="BN67" s="1"/>
  <c r="P67"/>
  <c r="DC66"/>
  <c r="CK66"/>
  <c r="AQ66"/>
  <c r="BE66" s="1"/>
  <c r="AP66"/>
  <c r="BD66" s="1"/>
  <c r="AO66"/>
  <c r="BC66" s="1"/>
  <c r="AN66"/>
  <c r="BB66" s="1"/>
  <c r="AM66"/>
  <c r="BA66" s="1"/>
  <c r="AL66"/>
  <c r="AZ66" s="1"/>
  <c r="AY66"/>
  <c r="BQ66" s="1"/>
  <c r="AK66"/>
  <c r="BP66" s="1"/>
  <c r="AD66"/>
  <c r="BO66" s="1"/>
  <c r="W66"/>
  <c r="BN66" s="1"/>
  <c r="P66"/>
  <c r="BM66" s="1"/>
  <c r="DC65"/>
  <c r="CK65"/>
  <c r="AQ65"/>
  <c r="BE65" s="1"/>
  <c r="AP65"/>
  <c r="BD65" s="1"/>
  <c r="AO65"/>
  <c r="BC65" s="1"/>
  <c r="AN65"/>
  <c r="AM65"/>
  <c r="BA65" s="1"/>
  <c r="AL65"/>
  <c r="AZ65" s="1"/>
  <c r="AY65"/>
  <c r="BQ65" s="1"/>
  <c r="AK65"/>
  <c r="BP65" s="1"/>
  <c r="AD65"/>
  <c r="BO65" s="1"/>
  <c r="W65"/>
  <c r="BN65" s="1"/>
  <c r="P65"/>
  <c r="BM65" s="1"/>
  <c r="DC64"/>
  <c r="CK64"/>
  <c r="AQ64"/>
  <c r="AP64"/>
  <c r="AO64"/>
  <c r="BC64" s="1"/>
  <c r="AN64"/>
  <c r="AM64"/>
  <c r="AL64"/>
  <c r="AY64"/>
  <c r="BQ64" s="1"/>
  <c r="AK64"/>
  <c r="AD64"/>
  <c r="W64"/>
  <c r="BN64" s="1"/>
  <c r="P64"/>
  <c r="BM64" s="1"/>
  <c r="DC63"/>
  <c r="CK63"/>
  <c r="AQ63"/>
  <c r="BE63" s="1"/>
  <c r="AP63"/>
  <c r="BD63" s="1"/>
  <c r="AO63"/>
  <c r="BC63" s="1"/>
  <c r="AN63"/>
  <c r="BB63" s="1"/>
  <c r="AM63"/>
  <c r="BA63" s="1"/>
  <c r="AL63"/>
  <c r="AZ63" s="1"/>
  <c r="AY63"/>
  <c r="BQ63" s="1"/>
  <c r="AK63"/>
  <c r="BP63" s="1"/>
  <c r="AD63"/>
  <c r="BO63" s="1"/>
  <c r="W63"/>
  <c r="BN63" s="1"/>
  <c r="P63"/>
  <c r="BM63" s="1"/>
  <c r="CV62"/>
  <c r="CD62"/>
  <c r="AQ62"/>
  <c r="AQ170" s="1"/>
  <c r="AP62"/>
  <c r="AP170" s="1"/>
  <c r="AO62"/>
  <c r="AO170" s="1"/>
  <c r="AN62"/>
  <c r="AM62"/>
  <c r="AM170" s="1"/>
  <c r="AL62"/>
  <c r="AL170" s="1"/>
  <c r="AY62"/>
  <c r="AY170" s="1"/>
  <c r="AK62"/>
  <c r="AK170" s="1"/>
  <c r="AD62"/>
  <c r="AD170" s="1"/>
  <c r="W62"/>
  <c r="W170" s="1"/>
  <c r="P62"/>
  <c r="DC61"/>
  <c r="CK61"/>
  <c r="AQ61"/>
  <c r="BE61" s="1"/>
  <c r="AO61"/>
  <c r="BC61" s="1"/>
  <c r="AN61"/>
  <c r="BB61" s="1"/>
  <c r="AM61"/>
  <c r="BA61" s="1"/>
  <c r="AY61"/>
  <c r="BQ61" s="1"/>
  <c r="AK61"/>
  <c r="BP61" s="1"/>
  <c r="AB61"/>
  <c r="AB54" s="1"/>
  <c r="X61"/>
  <c r="U61"/>
  <c r="U213" s="1"/>
  <c r="Q61"/>
  <c r="Q213" s="1"/>
  <c r="P61"/>
  <c r="BM61" s="1"/>
  <c r="CV60"/>
  <c r="CD60"/>
  <c r="AQ60"/>
  <c r="BE60" s="1"/>
  <c r="AP60"/>
  <c r="BD60" s="1"/>
  <c r="AO60"/>
  <c r="BC60" s="1"/>
  <c r="AN60"/>
  <c r="BB60" s="1"/>
  <c r="AM60"/>
  <c r="BA60" s="1"/>
  <c r="AL60"/>
  <c r="AY60"/>
  <c r="AK60"/>
  <c r="AD60"/>
  <c r="W60"/>
  <c r="P60"/>
  <c r="CV59"/>
  <c r="CD59"/>
  <c r="AQ59"/>
  <c r="AP59"/>
  <c r="AP178" s="1"/>
  <c r="AO59"/>
  <c r="AO178" s="1"/>
  <c r="AN59"/>
  <c r="AM59"/>
  <c r="AL59"/>
  <c r="AL178" s="1"/>
  <c r="AY59"/>
  <c r="AY178" s="1"/>
  <c r="AK59"/>
  <c r="AK178" s="1"/>
  <c r="AD59"/>
  <c r="AD178" s="1"/>
  <c r="W59"/>
  <c r="W178" s="1"/>
  <c r="P59"/>
  <c r="P178" s="1"/>
  <c r="DC58"/>
  <c r="CK58"/>
  <c r="AQ58"/>
  <c r="BE58" s="1"/>
  <c r="AP58"/>
  <c r="BD58" s="1"/>
  <c r="AO58"/>
  <c r="BC58" s="1"/>
  <c r="AN58"/>
  <c r="BB58" s="1"/>
  <c r="AM58"/>
  <c r="BA58" s="1"/>
  <c r="AL58"/>
  <c r="AZ58" s="1"/>
  <c r="AY58"/>
  <c r="BQ58" s="1"/>
  <c r="AK58"/>
  <c r="BP58" s="1"/>
  <c r="AD58"/>
  <c r="BO58" s="1"/>
  <c r="W58"/>
  <c r="BN58" s="1"/>
  <c r="P58"/>
  <c r="BM58" s="1"/>
  <c r="DC57"/>
  <c r="CK57"/>
  <c r="AQ57"/>
  <c r="BE57" s="1"/>
  <c r="AP57"/>
  <c r="BD57" s="1"/>
  <c r="AO57"/>
  <c r="BC57" s="1"/>
  <c r="AN57"/>
  <c r="BB57" s="1"/>
  <c r="AM57"/>
  <c r="BA57" s="1"/>
  <c r="AL57"/>
  <c r="AZ57" s="1"/>
  <c r="AY57"/>
  <c r="BQ57" s="1"/>
  <c r="BQ168" s="1"/>
  <c r="AK57"/>
  <c r="BP57" s="1"/>
  <c r="BP168" s="1"/>
  <c r="AD57"/>
  <c r="BO57" s="1"/>
  <c r="W57"/>
  <c r="BN57" s="1"/>
  <c r="BN168" s="1"/>
  <c r="P57"/>
  <c r="BM57" s="1"/>
  <c r="BM168" s="1"/>
  <c r="CV56"/>
  <c r="CD56"/>
  <c r="AQ56"/>
  <c r="BE56" s="1"/>
  <c r="AP56"/>
  <c r="BD56" s="1"/>
  <c r="AO56"/>
  <c r="BC56" s="1"/>
  <c r="AN56"/>
  <c r="BB56" s="1"/>
  <c r="AM56"/>
  <c r="BA56" s="1"/>
  <c r="AL56"/>
  <c r="AZ56" s="1"/>
  <c r="AY56"/>
  <c r="AK56"/>
  <c r="AD56"/>
  <c r="W56"/>
  <c r="P56"/>
  <c r="CV55"/>
  <c r="CD55"/>
  <c r="AQ55"/>
  <c r="AP55"/>
  <c r="BD55" s="1"/>
  <c r="AO55"/>
  <c r="AN55"/>
  <c r="BB55" s="1"/>
  <c r="AM55"/>
  <c r="BA55" s="1"/>
  <c r="AL55"/>
  <c r="AY55"/>
  <c r="AK55"/>
  <c r="AD55"/>
  <c r="W55"/>
  <c r="P55"/>
  <c r="DB54"/>
  <c r="DA54"/>
  <c r="CZ54"/>
  <c r="CY54"/>
  <c r="CX54"/>
  <c r="CU54"/>
  <c r="CT54"/>
  <c r="CS54"/>
  <c r="CR54"/>
  <c r="CQ54"/>
  <c r="CP54"/>
  <c r="CO54"/>
  <c r="CN54"/>
  <c r="CM54"/>
  <c r="CL54"/>
  <c r="CJ54"/>
  <c r="CI54"/>
  <c r="CH54"/>
  <c r="CG54"/>
  <c r="CF54"/>
  <c r="CE54"/>
  <c r="CC54"/>
  <c r="CB54"/>
  <c r="CA54"/>
  <c r="BZ54"/>
  <c r="BY54"/>
  <c r="BX54"/>
  <c r="BW54"/>
  <c r="BV54"/>
  <c r="BU54"/>
  <c r="BT54"/>
  <c r="AX54"/>
  <c r="AW54"/>
  <c r="AV54"/>
  <c r="AU54"/>
  <c r="AT54"/>
  <c r="AS54"/>
  <c r="AJ54"/>
  <c r="AI54"/>
  <c r="AH54"/>
  <c r="AG54"/>
  <c r="AF54"/>
  <c r="AE54"/>
  <c r="AC54"/>
  <c r="AA54"/>
  <c r="Z54"/>
  <c r="Y54"/>
  <c r="V54"/>
  <c r="T54"/>
  <c r="S54"/>
  <c r="R54"/>
  <c r="O54"/>
  <c r="N54"/>
  <c r="M54"/>
  <c r="L54"/>
  <c r="K54"/>
  <c r="J54"/>
  <c r="AQ53"/>
  <c r="BE53" s="1"/>
  <c r="AP53"/>
  <c r="BD53" s="1"/>
  <c r="AO53"/>
  <c r="BC53" s="1"/>
  <c r="AN53"/>
  <c r="BB53" s="1"/>
  <c r="AM53"/>
  <c r="BA53" s="1"/>
  <c r="AL53"/>
  <c r="AY53"/>
  <c r="BQ53" s="1"/>
  <c r="AK53"/>
  <c r="BP53" s="1"/>
  <c r="AD53"/>
  <c r="BO53" s="1"/>
  <c r="W53"/>
  <c r="BN53" s="1"/>
  <c r="P53"/>
  <c r="BM53" s="1"/>
  <c r="AQ52"/>
  <c r="BE52" s="1"/>
  <c r="AP52"/>
  <c r="BD52" s="1"/>
  <c r="AO52"/>
  <c r="BC52" s="1"/>
  <c r="AN52"/>
  <c r="BB52" s="1"/>
  <c r="AM52"/>
  <c r="BA52" s="1"/>
  <c r="AL52"/>
  <c r="AZ52" s="1"/>
  <c r="AY52"/>
  <c r="BQ52" s="1"/>
  <c r="AK52"/>
  <c r="BP52" s="1"/>
  <c r="AD52"/>
  <c r="BO52" s="1"/>
  <c r="W52"/>
  <c r="BN52" s="1"/>
  <c r="P52"/>
  <c r="BM52" s="1"/>
  <c r="AQ51"/>
  <c r="BE51" s="1"/>
  <c r="AP51"/>
  <c r="BD51" s="1"/>
  <c r="AO51"/>
  <c r="BC51" s="1"/>
  <c r="AN51"/>
  <c r="BB51" s="1"/>
  <c r="AM51"/>
  <c r="BA51" s="1"/>
  <c r="AL51"/>
  <c r="AZ51" s="1"/>
  <c r="AY51"/>
  <c r="BQ51" s="1"/>
  <c r="AK51"/>
  <c r="BP51" s="1"/>
  <c r="AD51"/>
  <c r="BO51" s="1"/>
  <c r="W51"/>
  <c r="BN51" s="1"/>
  <c r="P51"/>
  <c r="BM51" s="1"/>
  <c r="AQ50"/>
  <c r="BE50" s="1"/>
  <c r="AP50"/>
  <c r="BD50" s="1"/>
  <c r="AO50"/>
  <c r="BC50" s="1"/>
  <c r="AN50"/>
  <c r="BB50" s="1"/>
  <c r="AM50"/>
  <c r="BA50" s="1"/>
  <c r="AL50"/>
  <c r="AZ50" s="1"/>
  <c r="AY50"/>
  <c r="BQ50" s="1"/>
  <c r="AK50"/>
  <c r="BP50" s="1"/>
  <c r="AD50"/>
  <c r="BO50" s="1"/>
  <c r="W50"/>
  <c r="BN50" s="1"/>
  <c r="P50"/>
  <c r="AQ49"/>
  <c r="AQ210" s="1"/>
  <c r="AP49"/>
  <c r="AO49"/>
  <c r="AO210" s="1"/>
  <c r="AN49"/>
  <c r="AN210" s="1"/>
  <c r="AM49"/>
  <c r="AM210" s="1"/>
  <c r="AL49"/>
  <c r="AY49"/>
  <c r="AY210" s="1"/>
  <c r="AK49"/>
  <c r="AK210" s="1"/>
  <c r="AD49"/>
  <c r="W49"/>
  <c r="P49"/>
  <c r="P210" s="1"/>
  <c r="AQ48"/>
  <c r="AP48"/>
  <c r="AO48"/>
  <c r="BC48" s="1"/>
  <c r="AN48"/>
  <c r="AM48"/>
  <c r="AL48"/>
  <c r="AY48"/>
  <c r="AK48"/>
  <c r="AD48"/>
  <c r="W48"/>
  <c r="P48"/>
  <c r="BM48" s="1"/>
  <c r="AQ47"/>
  <c r="BE47" s="1"/>
  <c r="AP47"/>
  <c r="BD47" s="1"/>
  <c r="AO47"/>
  <c r="BC47" s="1"/>
  <c r="AN47"/>
  <c r="BB47" s="1"/>
  <c r="AM47"/>
  <c r="BA47" s="1"/>
  <c r="AL47"/>
  <c r="AZ47" s="1"/>
  <c r="AY47"/>
  <c r="BQ47" s="1"/>
  <c r="AK47"/>
  <c r="BP47" s="1"/>
  <c r="AD47"/>
  <c r="BO47" s="1"/>
  <c r="W47"/>
  <c r="BN47" s="1"/>
  <c r="P47"/>
  <c r="BM47" s="1"/>
  <c r="AQ46"/>
  <c r="BE46" s="1"/>
  <c r="AP46"/>
  <c r="BD46" s="1"/>
  <c r="AO46"/>
  <c r="BC46" s="1"/>
  <c r="AN46"/>
  <c r="BB46" s="1"/>
  <c r="AM46"/>
  <c r="BA46" s="1"/>
  <c r="AL46"/>
  <c r="AY46"/>
  <c r="BQ46" s="1"/>
  <c r="AK46"/>
  <c r="BP46" s="1"/>
  <c r="AD46"/>
  <c r="BO46" s="1"/>
  <c r="W46"/>
  <c r="BN46" s="1"/>
  <c r="P46"/>
  <c r="AQ45"/>
  <c r="BE45" s="1"/>
  <c r="AP45"/>
  <c r="BD45" s="1"/>
  <c r="AO45"/>
  <c r="BC45" s="1"/>
  <c r="AN45"/>
  <c r="BB45" s="1"/>
  <c r="AM45"/>
  <c r="BA45" s="1"/>
  <c r="AL45"/>
  <c r="AY45"/>
  <c r="BQ45" s="1"/>
  <c r="AK45"/>
  <c r="BP45" s="1"/>
  <c r="AD45"/>
  <c r="BO45" s="1"/>
  <c r="W45"/>
  <c r="BN45" s="1"/>
  <c r="P45"/>
  <c r="BM45" s="1"/>
  <c r="AQ44"/>
  <c r="BE44" s="1"/>
  <c r="AP44"/>
  <c r="BD44" s="1"/>
  <c r="AO44"/>
  <c r="BC44" s="1"/>
  <c r="AN44"/>
  <c r="AM44"/>
  <c r="BA44" s="1"/>
  <c r="AL44"/>
  <c r="AZ44" s="1"/>
  <c r="AY44"/>
  <c r="BQ44" s="1"/>
  <c r="AK44"/>
  <c r="BP44" s="1"/>
  <c r="AD44"/>
  <c r="BO44" s="1"/>
  <c r="W44"/>
  <c r="BN44" s="1"/>
  <c r="P44"/>
  <c r="BM44" s="1"/>
  <c r="AQ43"/>
  <c r="BE43" s="1"/>
  <c r="AP43"/>
  <c r="BD43" s="1"/>
  <c r="AO43"/>
  <c r="BC43" s="1"/>
  <c r="AN43"/>
  <c r="BB43" s="1"/>
  <c r="AM43"/>
  <c r="BA43" s="1"/>
  <c r="AL43"/>
  <c r="AZ43" s="1"/>
  <c r="AY43"/>
  <c r="BQ43" s="1"/>
  <c r="AK43"/>
  <c r="BP43" s="1"/>
  <c r="AD43"/>
  <c r="BO43" s="1"/>
  <c r="W43"/>
  <c r="BN43" s="1"/>
  <c r="P43"/>
  <c r="BM43" s="1"/>
  <c r="AQ42"/>
  <c r="BE42" s="1"/>
  <c r="AP42"/>
  <c r="BD42" s="1"/>
  <c r="AO42"/>
  <c r="BC42" s="1"/>
  <c r="AN42"/>
  <c r="BB42" s="1"/>
  <c r="AM42"/>
  <c r="BA42" s="1"/>
  <c r="AL42"/>
  <c r="AY42"/>
  <c r="BQ42" s="1"/>
  <c r="AK42"/>
  <c r="BP42" s="1"/>
  <c r="AD42"/>
  <c r="BO42" s="1"/>
  <c r="W42"/>
  <c r="BN42" s="1"/>
  <c r="P42"/>
  <c r="AQ41"/>
  <c r="BE41" s="1"/>
  <c r="AP41"/>
  <c r="BD41" s="1"/>
  <c r="AO41"/>
  <c r="BC41" s="1"/>
  <c r="AN41"/>
  <c r="BB41" s="1"/>
  <c r="AM41"/>
  <c r="BA41" s="1"/>
  <c r="AL41"/>
  <c r="AY41"/>
  <c r="BQ41" s="1"/>
  <c r="AK41"/>
  <c r="BP41" s="1"/>
  <c r="AD41"/>
  <c r="BO41" s="1"/>
  <c r="W41"/>
  <c r="BN41" s="1"/>
  <c r="P41"/>
  <c r="BM41" s="1"/>
  <c r="AQ40"/>
  <c r="BE40" s="1"/>
  <c r="AP40"/>
  <c r="BD40" s="1"/>
  <c r="AO40"/>
  <c r="BC40" s="1"/>
  <c r="AN40"/>
  <c r="AM40"/>
  <c r="BA40" s="1"/>
  <c r="AL40"/>
  <c r="AZ40" s="1"/>
  <c r="AY40"/>
  <c r="BQ40" s="1"/>
  <c r="AK40"/>
  <c r="BP40" s="1"/>
  <c r="AD40"/>
  <c r="BO40" s="1"/>
  <c r="W40"/>
  <c r="BN40" s="1"/>
  <c r="P40"/>
  <c r="BM40" s="1"/>
  <c r="AQ39"/>
  <c r="AQ205" s="1"/>
  <c r="AP39"/>
  <c r="AP205" s="1"/>
  <c r="AO39"/>
  <c r="AO205" s="1"/>
  <c r="AN39"/>
  <c r="AM39"/>
  <c r="AM205" s="1"/>
  <c r="AL39"/>
  <c r="AL205" s="1"/>
  <c r="AY39"/>
  <c r="AK39"/>
  <c r="AD39"/>
  <c r="AD205" s="1"/>
  <c r="W39"/>
  <c r="W205" s="1"/>
  <c r="P39"/>
  <c r="AQ38"/>
  <c r="BE38" s="1"/>
  <c r="AP38"/>
  <c r="BD38" s="1"/>
  <c r="AO38"/>
  <c r="BC38" s="1"/>
  <c r="AN38"/>
  <c r="BB38" s="1"/>
  <c r="AM38"/>
  <c r="BA38" s="1"/>
  <c r="AL38"/>
  <c r="AY38"/>
  <c r="BQ38" s="1"/>
  <c r="AK38"/>
  <c r="BP38" s="1"/>
  <c r="AD38"/>
  <c r="BO38" s="1"/>
  <c r="W38"/>
  <c r="BN38" s="1"/>
  <c r="P38"/>
  <c r="AQ37"/>
  <c r="AP37"/>
  <c r="AO37"/>
  <c r="AN37"/>
  <c r="AN211" s="1"/>
  <c r="AM37"/>
  <c r="BA37" s="1"/>
  <c r="AL37"/>
  <c r="AY37"/>
  <c r="BQ37" s="1"/>
  <c r="AK37"/>
  <c r="AK211" s="1"/>
  <c r="AD37"/>
  <c r="W37"/>
  <c r="P37"/>
  <c r="BM37" s="1"/>
  <c r="AQ36"/>
  <c r="BE36" s="1"/>
  <c r="AP36"/>
  <c r="BD36" s="1"/>
  <c r="AO36"/>
  <c r="BC36" s="1"/>
  <c r="AN36"/>
  <c r="AM36"/>
  <c r="BA36" s="1"/>
  <c r="AL36"/>
  <c r="AZ36" s="1"/>
  <c r="AY36"/>
  <c r="BQ36" s="1"/>
  <c r="AK36"/>
  <c r="BP36" s="1"/>
  <c r="AD36"/>
  <c r="BO36" s="1"/>
  <c r="W36"/>
  <c r="BN36" s="1"/>
  <c r="P36"/>
  <c r="BM36" s="1"/>
  <c r="DC35"/>
  <c r="CK35"/>
  <c r="AQ35"/>
  <c r="AP35"/>
  <c r="AO35"/>
  <c r="AN35"/>
  <c r="AN197" s="1"/>
  <c r="AM35"/>
  <c r="AL35"/>
  <c r="AY35"/>
  <c r="AK35"/>
  <c r="AD35"/>
  <c r="W35"/>
  <c r="BN35" s="1"/>
  <c r="P35"/>
  <c r="DC34"/>
  <c r="CK34"/>
  <c r="AQ34"/>
  <c r="BE34" s="1"/>
  <c r="AP34"/>
  <c r="BD34" s="1"/>
  <c r="AO34"/>
  <c r="BC34" s="1"/>
  <c r="AN34"/>
  <c r="BB34" s="1"/>
  <c r="AM34"/>
  <c r="BA34" s="1"/>
  <c r="AL34"/>
  <c r="AZ34" s="1"/>
  <c r="AY34"/>
  <c r="BQ34" s="1"/>
  <c r="AK34"/>
  <c r="BP34" s="1"/>
  <c r="AD34"/>
  <c r="BO34" s="1"/>
  <c r="W34"/>
  <c r="BN34" s="1"/>
  <c r="P34"/>
  <c r="BM34" s="1"/>
  <c r="DC33"/>
  <c r="CK33"/>
  <c r="AQ33"/>
  <c r="BE33" s="1"/>
  <c r="AP33"/>
  <c r="BD33" s="1"/>
  <c r="AO33"/>
  <c r="BC33" s="1"/>
  <c r="AN33"/>
  <c r="BB33" s="1"/>
  <c r="AM33"/>
  <c r="BA33" s="1"/>
  <c r="AL33"/>
  <c r="AZ33" s="1"/>
  <c r="AY33"/>
  <c r="BQ33" s="1"/>
  <c r="AK33"/>
  <c r="BP33" s="1"/>
  <c r="AD33"/>
  <c r="BO33" s="1"/>
  <c r="W33"/>
  <c r="BN33" s="1"/>
  <c r="P33"/>
  <c r="BM33" s="1"/>
  <c r="DC32"/>
  <c r="CK32"/>
  <c r="AQ32"/>
  <c r="BE32" s="1"/>
  <c r="AP32"/>
  <c r="BD32" s="1"/>
  <c r="AO32"/>
  <c r="BC32" s="1"/>
  <c r="AN32"/>
  <c r="AM32"/>
  <c r="BA32" s="1"/>
  <c r="AL32"/>
  <c r="AZ32" s="1"/>
  <c r="AY32"/>
  <c r="BQ32" s="1"/>
  <c r="AK32"/>
  <c r="BP32" s="1"/>
  <c r="AD32"/>
  <c r="BO32" s="1"/>
  <c r="W32"/>
  <c r="P32"/>
  <c r="BM32" s="1"/>
  <c r="DC31"/>
  <c r="CK31"/>
  <c r="AQ31"/>
  <c r="BE31" s="1"/>
  <c r="AP31"/>
  <c r="BD31" s="1"/>
  <c r="AO31"/>
  <c r="BC31" s="1"/>
  <c r="AN31"/>
  <c r="BB31" s="1"/>
  <c r="AM31"/>
  <c r="BA31" s="1"/>
  <c r="AL31"/>
  <c r="AZ31" s="1"/>
  <c r="AY31"/>
  <c r="BQ31" s="1"/>
  <c r="AK31"/>
  <c r="BP31" s="1"/>
  <c r="BP207" s="1"/>
  <c r="AD31"/>
  <c r="BO31" s="1"/>
  <c r="W31"/>
  <c r="BN31" s="1"/>
  <c r="P31"/>
  <c r="BM31" s="1"/>
  <c r="DC30"/>
  <c r="CK30"/>
  <c r="AQ30"/>
  <c r="BE30" s="1"/>
  <c r="AP30"/>
  <c r="BD30" s="1"/>
  <c r="AO30"/>
  <c r="BC30" s="1"/>
  <c r="AN30"/>
  <c r="BB30" s="1"/>
  <c r="AM30"/>
  <c r="BA30" s="1"/>
  <c r="AL30"/>
  <c r="AZ30" s="1"/>
  <c r="AY30"/>
  <c r="BQ30" s="1"/>
  <c r="AK30"/>
  <c r="BP30" s="1"/>
  <c r="AD30"/>
  <c r="BO30" s="1"/>
  <c r="W30"/>
  <c r="BN30" s="1"/>
  <c r="P30"/>
  <c r="BM30" s="1"/>
  <c r="DC29"/>
  <c r="CK29"/>
  <c r="AQ29"/>
  <c r="AP29"/>
  <c r="AO29"/>
  <c r="AO140" s="1"/>
  <c r="AN29"/>
  <c r="AN140" s="1"/>
  <c r="AM29"/>
  <c r="BA29" s="1"/>
  <c r="BA140" s="1"/>
  <c r="AL29"/>
  <c r="AL140" s="1"/>
  <c r="AY29"/>
  <c r="AY140" s="1"/>
  <c r="AK29"/>
  <c r="BP29" s="1"/>
  <c r="BP140" s="1"/>
  <c r="AD29"/>
  <c r="W29"/>
  <c r="W140" s="1"/>
  <c r="P29"/>
  <c r="P140" s="1"/>
  <c r="DB28"/>
  <c r="DA28"/>
  <c r="CZ28"/>
  <c r="CY28"/>
  <c r="CX28"/>
  <c r="CW28"/>
  <c r="CV28"/>
  <c r="CU28"/>
  <c r="CT28"/>
  <c r="CS28"/>
  <c r="CR28"/>
  <c r="CQ28"/>
  <c r="CP28"/>
  <c r="CO28"/>
  <c r="CN28"/>
  <c r="CM28"/>
  <c r="CL28"/>
  <c r="CJ28"/>
  <c r="CI28"/>
  <c r="CH28"/>
  <c r="CG28"/>
  <c r="CF28"/>
  <c r="CE28"/>
  <c r="CD28"/>
  <c r="CC28"/>
  <c r="CB28"/>
  <c r="CA28"/>
  <c r="BZ28"/>
  <c r="BY28"/>
  <c r="BX28"/>
  <c r="BW28"/>
  <c r="BV28"/>
  <c r="BU28"/>
  <c r="BT28"/>
  <c r="AX28"/>
  <c r="AW28"/>
  <c r="AV28"/>
  <c r="AU28"/>
  <c r="AT28"/>
  <c r="AS28"/>
  <c r="AJ28"/>
  <c r="AI28"/>
  <c r="AH28"/>
  <c r="AG28"/>
  <c r="AF28"/>
  <c r="AE28"/>
  <c r="AC28"/>
  <c r="AB28"/>
  <c r="AA28"/>
  <c r="Z28"/>
  <c r="Y28"/>
  <c r="X28"/>
  <c r="V28"/>
  <c r="U28"/>
  <c r="T28"/>
  <c r="S28"/>
  <c r="R28"/>
  <c r="Q28"/>
  <c r="O28"/>
  <c r="N28"/>
  <c r="M28"/>
  <c r="L28"/>
  <c r="K28"/>
  <c r="J28"/>
  <c r="AQ27"/>
  <c r="AP27"/>
  <c r="AO27"/>
  <c r="BC27" s="1"/>
  <c r="AN27"/>
  <c r="BB27" s="1"/>
  <c r="AM27"/>
  <c r="AL27"/>
  <c r="AY27"/>
  <c r="BQ27" s="1"/>
  <c r="AK27"/>
  <c r="AD27"/>
  <c r="W27"/>
  <c r="BN27" s="1"/>
  <c r="P27"/>
  <c r="BM27" s="1"/>
  <c r="DC26"/>
  <c r="CK26"/>
  <c r="AQ26"/>
  <c r="BE26" s="1"/>
  <c r="AP26"/>
  <c r="BD26" s="1"/>
  <c r="AO26"/>
  <c r="BC26" s="1"/>
  <c r="AN26"/>
  <c r="BB26" s="1"/>
  <c r="AM26"/>
  <c r="BA26" s="1"/>
  <c r="AL26"/>
  <c r="AZ26" s="1"/>
  <c r="AY26"/>
  <c r="BQ26" s="1"/>
  <c r="AK26"/>
  <c r="BP26" s="1"/>
  <c r="AD26"/>
  <c r="BO26" s="1"/>
  <c r="W26"/>
  <c r="BN26" s="1"/>
  <c r="P26"/>
  <c r="BM26" s="1"/>
  <c r="DC25"/>
  <c r="CK25"/>
  <c r="AQ25"/>
  <c r="BE25" s="1"/>
  <c r="AP25"/>
  <c r="BD25" s="1"/>
  <c r="AO25"/>
  <c r="BC25" s="1"/>
  <c r="AN25"/>
  <c r="BB25" s="1"/>
  <c r="AM25"/>
  <c r="BA25" s="1"/>
  <c r="AL25"/>
  <c r="AZ25" s="1"/>
  <c r="AY25"/>
  <c r="BQ25" s="1"/>
  <c r="AK25"/>
  <c r="BP25" s="1"/>
  <c r="AD25"/>
  <c r="BO25" s="1"/>
  <c r="W25"/>
  <c r="BN25" s="1"/>
  <c r="P25"/>
  <c r="BM25" s="1"/>
  <c r="DC24"/>
  <c r="CK24"/>
  <c r="AQ24"/>
  <c r="BE24" s="1"/>
  <c r="AP24"/>
  <c r="BD24" s="1"/>
  <c r="AO24"/>
  <c r="BC24" s="1"/>
  <c r="AN24"/>
  <c r="BB24" s="1"/>
  <c r="AM24"/>
  <c r="BA24" s="1"/>
  <c r="AL24"/>
  <c r="AZ24" s="1"/>
  <c r="AY24"/>
  <c r="BQ24" s="1"/>
  <c r="AK24"/>
  <c r="BP24" s="1"/>
  <c r="AD24"/>
  <c r="BO24" s="1"/>
  <c r="W24"/>
  <c r="BN24" s="1"/>
  <c r="P24"/>
  <c r="BM24" s="1"/>
  <c r="DC23"/>
  <c r="CK23"/>
  <c r="AQ23"/>
  <c r="AP23"/>
  <c r="AO23"/>
  <c r="AN23"/>
  <c r="AM23"/>
  <c r="AL23"/>
  <c r="AY23"/>
  <c r="BQ23" s="1"/>
  <c r="AK23"/>
  <c r="AD23"/>
  <c r="W23"/>
  <c r="BN23" s="1"/>
  <c r="P23"/>
  <c r="DC22"/>
  <c r="CK22"/>
  <c r="AQ22"/>
  <c r="AP22"/>
  <c r="BD22" s="1"/>
  <c r="AO22"/>
  <c r="BC22" s="1"/>
  <c r="AN22"/>
  <c r="AM22"/>
  <c r="AL22"/>
  <c r="AZ22" s="1"/>
  <c r="AY22"/>
  <c r="BQ22" s="1"/>
  <c r="AK22"/>
  <c r="BP22" s="1"/>
  <c r="AD22"/>
  <c r="BO22" s="1"/>
  <c r="W22"/>
  <c r="BN22" s="1"/>
  <c r="P22"/>
  <c r="BM22" s="1"/>
  <c r="DB21"/>
  <c r="DA21"/>
  <c r="CZ21"/>
  <c r="CY21"/>
  <c r="CX21"/>
  <c r="CW21"/>
  <c r="CV21"/>
  <c r="CU21"/>
  <c r="CT21"/>
  <c r="CS21"/>
  <c r="CR21"/>
  <c r="CQ21"/>
  <c r="CP21"/>
  <c r="CO21"/>
  <c r="CN21"/>
  <c r="CM21"/>
  <c r="CL21"/>
  <c r="CJ21"/>
  <c r="CI21"/>
  <c r="CH21"/>
  <c r="CG21"/>
  <c r="CF21"/>
  <c r="CE21"/>
  <c r="CD21"/>
  <c r="CC21"/>
  <c r="CB21"/>
  <c r="CA21"/>
  <c r="BZ21"/>
  <c r="BY21"/>
  <c r="BX21"/>
  <c r="BW21"/>
  <c r="BV21"/>
  <c r="BU21"/>
  <c r="BT21"/>
  <c r="AX21"/>
  <c r="AW21"/>
  <c r="AV21"/>
  <c r="AU21"/>
  <c r="AT21"/>
  <c r="AS21"/>
  <c r="AJ21"/>
  <c r="AI21"/>
  <c r="AH21"/>
  <c r="AG21"/>
  <c r="AF21"/>
  <c r="AE21"/>
  <c r="AC21"/>
  <c r="AB21"/>
  <c r="AA21"/>
  <c r="Z21"/>
  <c r="Y21"/>
  <c r="X21"/>
  <c r="V21"/>
  <c r="U21"/>
  <c r="T21"/>
  <c r="S21"/>
  <c r="R21"/>
  <c r="Q21"/>
  <c r="O21"/>
  <c r="N21"/>
  <c r="M21"/>
  <c r="L21"/>
  <c r="K21"/>
  <c r="J21"/>
  <c r="AQ20"/>
  <c r="BE20" s="1"/>
  <c r="AP20"/>
  <c r="BD20" s="1"/>
  <c r="AO20"/>
  <c r="BC20" s="1"/>
  <c r="AN20"/>
  <c r="BB20" s="1"/>
  <c r="AM20"/>
  <c r="BA20" s="1"/>
  <c r="AL20"/>
  <c r="AY20"/>
  <c r="AK20"/>
  <c r="AD20"/>
  <c r="W20"/>
  <c r="P20"/>
  <c r="DC19"/>
  <c r="CK19"/>
  <c r="AQ19"/>
  <c r="BE19" s="1"/>
  <c r="AP19"/>
  <c r="BD19" s="1"/>
  <c r="AO19"/>
  <c r="BC19" s="1"/>
  <c r="AN19"/>
  <c r="BB19" s="1"/>
  <c r="AM19"/>
  <c r="BA19" s="1"/>
  <c r="AL19"/>
  <c r="AY19"/>
  <c r="BQ19" s="1"/>
  <c r="AK19"/>
  <c r="BP19" s="1"/>
  <c r="AD19"/>
  <c r="BO19" s="1"/>
  <c r="W19"/>
  <c r="BN19" s="1"/>
  <c r="P19"/>
  <c r="BM19" s="1"/>
  <c r="DC18"/>
  <c r="CK18"/>
  <c r="AQ18"/>
  <c r="BE18" s="1"/>
  <c r="AP18"/>
  <c r="BD18" s="1"/>
  <c r="AO18"/>
  <c r="AN18"/>
  <c r="BB18" s="1"/>
  <c r="AM18"/>
  <c r="BA18" s="1"/>
  <c r="AL18"/>
  <c r="AZ18" s="1"/>
  <c r="AY18"/>
  <c r="BQ18" s="1"/>
  <c r="AK18"/>
  <c r="BP18" s="1"/>
  <c r="AD18"/>
  <c r="W18"/>
  <c r="P18"/>
  <c r="BM18" s="1"/>
  <c r="DB17"/>
  <c r="DA17"/>
  <c r="CZ17"/>
  <c r="CY17"/>
  <c r="CX17"/>
  <c r="CW17"/>
  <c r="CV17"/>
  <c r="CU17"/>
  <c r="CT17"/>
  <c r="CS17"/>
  <c r="CR17"/>
  <c r="CQ17"/>
  <c r="CP17"/>
  <c r="CO17"/>
  <c r="CN17"/>
  <c r="CM17"/>
  <c r="CL17"/>
  <c r="CJ17"/>
  <c r="CI17"/>
  <c r="CH17"/>
  <c r="CG17"/>
  <c r="CF17"/>
  <c r="CE17"/>
  <c r="CD17"/>
  <c r="CC17"/>
  <c r="CB17"/>
  <c r="CA17"/>
  <c r="BZ17"/>
  <c r="BY17"/>
  <c r="BX17"/>
  <c r="BW17"/>
  <c r="BV17"/>
  <c r="BU17"/>
  <c r="BT17"/>
  <c r="AX17"/>
  <c r="AW17"/>
  <c r="AV17"/>
  <c r="AU17"/>
  <c r="AT17"/>
  <c r="AS17"/>
  <c r="AJ17"/>
  <c r="AI17"/>
  <c r="AH17"/>
  <c r="AG17"/>
  <c r="AF17"/>
  <c r="AE17"/>
  <c r="AC17"/>
  <c r="AB17"/>
  <c r="AA17"/>
  <c r="Z17"/>
  <c r="Y17"/>
  <c r="X17"/>
  <c r="V17"/>
  <c r="U17"/>
  <c r="T17"/>
  <c r="S17"/>
  <c r="R17"/>
  <c r="Q17"/>
  <c r="O17"/>
  <c r="N17"/>
  <c r="M17"/>
  <c r="L17"/>
  <c r="K17"/>
  <c r="J17"/>
  <c r="DC16"/>
  <c r="CK16"/>
  <c r="AQ16"/>
  <c r="AQ142" s="1"/>
  <c r="AP16"/>
  <c r="AP199" s="1"/>
  <c r="AO16"/>
  <c r="BC16" s="1"/>
  <c r="AN16"/>
  <c r="BB16" s="1"/>
  <c r="AM16"/>
  <c r="BA16" s="1"/>
  <c r="AL16"/>
  <c r="AZ16" s="1"/>
  <c r="AY16"/>
  <c r="BQ16" s="1"/>
  <c r="AK16"/>
  <c r="BP16" s="1"/>
  <c r="AD16"/>
  <c r="AD199" s="1"/>
  <c r="W16"/>
  <c r="P16"/>
  <c r="BM16" s="1"/>
  <c r="CV15"/>
  <c r="CD15"/>
  <c r="AQ15"/>
  <c r="BE15" s="1"/>
  <c r="AP15"/>
  <c r="BD15" s="1"/>
  <c r="AO15"/>
  <c r="BC15" s="1"/>
  <c r="AN15"/>
  <c r="BB15" s="1"/>
  <c r="AM15"/>
  <c r="BA15" s="1"/>
  <c r="AL15"/>
  <c r="AZ15" s="1"/>
  <c r="AZ165" s="1"/>
  <c r="AY15"/>
  <c r="AK15"/>
  <c r="AD15"/>
  <c r="W15"/>
  <c r="P15"/>
  <c r="DC14"/>
  <c r="CK14"/>
  <c r="AQ14"/>
  <c r="AQ171" s="1"/>
  <c r="AP14"/>
  <c r="AP171" s="1"/>
  <c r="AO14"/>
  <c r="AO171" s="1"/>
  <c r="AN14"/>
  <c r="AN171" s="1"/>
  <c r="AM14"/>
  <c r="AM171" s="1"/>
  <c r="AL14"/>
  <c r="AL171" s="1"/>
  <c r="AY14"/>
  <c r="AY171" s="1"/>
  <c r="AK14"/>
  <c r="AK171" s="1"/>
  <c r="AD14"/>
  <c r="AD171" s="1"/>
  <c r="W14"/>
  <c r="W171" s="1"/>
  <c r="P14"/>
  <c r="P171" s="1"/>
  <c r="CV13"/>
  <c r="CD13"/>
  <c r="BA13"/>
  <c r="AQ13"/>
  <c r="BE13" s="1"/>
  <c r="AP13"/>
  <c r="BD13" s="1"/>
  <c r="AO13"/>
  <c r="BC13" s="1"/>
  <c r="AN13"/>
  <c r="BB13" s="1"/>
  <c r="AM13"/>
  <c r="AL13"/>
  <c r="AZ13" s="1"/>
  <c r="AY13"/>
  <c r="AK13"/>
  <c r="AK166" s="1"/>
  <c r="AD13"/>
  <c r="W13"/>
  <c r="P13"/>
  <c r="CV12"/>
  <c r="CD12"/>
  <c r="AQ12"/>
  <c r="BE12" s="1"/>
  <c r="AP12"/>
  <c r="BD12" s="1"/>
  <c r="AO12"/>
  <c r="AN12"/>
  <c r="BB12" s="1"/>
  <c r="AM12"/>
  <c r="BA12" s="1"/>
  <c r="AL12"/>
  <c r="AZ12" s="1"/>
  <c r="AY12"/>
  <c r="AK12"/>
  <c r="AD12"/>
  <c r="W12"/>
  <c r="P12"/>
  <c r="CV11"/>
  <c r="CD11"/>
  <c r="AQ11"/>
  <c r="AP11"/>
  <c r="AO11"/>
  <c r="AN11"/>
  <c r="BB11" s="1"/>
  <c r="AM11"/>
  <c r="BA11" s="1"/>
  <c r="AL11"/>
  <c r="AY11"/>
  <c r="AK11"/>
  <c r="AD11"/>
  <c r="W11"/>
  <c r="P11"/>
  <c r="CV10"/>
  <c r="CD10"/>
  <c r="AQ10"/>
  <c r="AP10"/>
  <c r="AO10"/>
  <c r="BC10" s="1"/>
  <c r="AN10"/>
  <c r="BB10" s="1"/>
  <c r="AM10"/>
  <c r="BA10" s="1"/>
  <c r="AL10"/>
  <c r="AY10"/>
  <c r="AK10"/>
  <c r="AD10"/>
  <c r="W10"/>
  <c r="P10"/>
  <c r="AX9"/>
  <c r="AW9"/>
  <c r="AV9"/>
  <c r="AU9"/>
  <c r="AT9"/>
  <c r="AS9"/>
  <c r="AJ9"/>
  <c r="AI9"/>
  <c r="AH9"/>
  <c r="AG9"/>
  <c r="AF9"/>
  <c r="AE9"/>
  <c r="AC9"/>
  <c r="AB9"/>
  <c r="AA9"/>
  <c r="Z9"/>
  <c r="Y9"/>
  <c r="X9"/>
  <c r="V9"/>
  <c r="U9"/>
  <c r="T9"/>
  <c r="S9"/>
  <c r="R9"/>
  <c r="Q9"/>
  <c r="O9"/>
  <c r="N9"/>
  <c r="M9"/>
  <c r="L9"/>
  <c r="K9"/>
  <c r="J9"/>
  <c r="Q54" l="1"/>
  <c r="W209"/>
  <c r="AL209"/>
  <c r="AP209"/>
  <c r="BD39"/>
  <c r="BD205" s="1"/>
  <c r="DD64"/>
  <c r="AM105"/>
  <c r="BA118"/>
  <c r="BA175" s="1"/>
  <c r="AO223"/>
  <c r="CV54"/>
  <c r="AO73"/>
  <c r="DD80"/>
  <c r="DD84"/>
  <c r="CW118"/>
  <c r="DD22"/>
  <c r="AK202"/>
  <c r="AN202"/>
  <c r="DD29"/>
  <c r="DD92"/>
  <c r="BM111"/>
  <c r="BE118"/>
  <c r="BE175" s="1"/>
  <c r="DD34"/>
  <c r="DD61"/>
  <c r="CK76"/>
  <c r="DD106"/>
  <c r="W9"/>
  <c r="W17"/>
  <c r="DC17"/>
  <c r="AN73"/>
  <c r="BN73"/>
  <c r="DD77"/>
  <c r="P105"/>
  <c r="CW122"/>
  <c r="AB248"/>
  <c r="BQ207"/>
  <c r="AY76"/>
  <c r="BQ76" s="1"/>
  <c r="BM14"/>
  <c r="AK17"/>
  <c r="CK21"/>
  <c r="DD24"/>
  <c r="DD30"/>
  <c r="AZ39"/>
  <c r="AZ205" s="1"/>
  <c r="BP49"/>
  <c r="BP210" s="1"/>
  <c r="CW60"/>
  <c r="CW62"/>
  <c r="BN186"/>
  <c r="DC76"/>
  <c r="AZ90"/>
  <c r="AQ105"/>
  <c r="DD127"/>
  <c r="CW10"/>
  <c r="L248"/>
  <c r="P21"/>
  <c r="T248"/>
  <c r="DD26"/>
  <c r="DD32"/>
  <c r="BP204"/>
  <c r="BQ211"/>
  <c r="CW55"/>
  <c r="DD58"/>
  <c r="AZ62"/>
  <c r="DD66"/>
  <c r="CW72"/>
  <c r="DC73"/>
  <c r="AK185"/>
  <c r="AD105"/>
  <c r="BQ113"/>
  <c r="BB118"/>
  <c r="BB175" s="1"/>
  <c r="BZ120"/>
  <c r="BX121"/>
  <c r="BA88"/>
  <c r="BN92"/>
  <c r="P173"/>
  <c r="BB23"/>
  <c r="W28"/>
  <c r="BB87"/>
  <c r="L132"/>
  <c r="L133" s="1"/>
  <c r="BD14"/>
  <c r="BD171" s="1"/>
  <c r="AO17"/>
  <c r="BC18"/>
  <c r="BC177" s="1"/>
  <c r="AG248"/>
  <c r="AK21"/>
  <c r="AO21"/>
  <c r="BQ201"/>
  <c r="AN28"/>
  <c r="BR30"/>
  <c r="BS30" s="1"/>
  <c r="AR65"/>
  <c r="BK65" s="1"/>
  <c r="AY186"/>
  <c r="BC93"/>
  <c r="BC155" s="1"/>
  <c r="Y132"/>
  <c r="Y133" s="1"/>
  <c r="AT132"/>
  <c r="AT133" s="1"/>
  <c r="AX132"/>
  <c r="AX133" s="1"/>
  <c r="P206"/>
  <c r="AY206"/>
  <c r="AO206"/>
  <c r="BC14"/>
  <c r="BC171" s="1"/>
  <c r="BG15"/>
  <c r="AY17"/>
  <c r="AR20"/>
  <c r="AF248"/>
  <c r="AJ248"/>
  <c r="AL21"/>
  <c r="CK28"/>
  <c r="DD31"/>
  <c r="AD168"/>
  <c r="AM168"/>
  <c r="AQ168"/>
  <c r="AO76"/>
  <c r="DD78"/>
  <c r="DD76" s="1"/>
  <c r="W183"/>
  <c r="BG89"/>
  <c r="AZ89"/>
  <c r="AO185"/>
  <c r="DD111"/>
  <c r="BC113"/>
  <c r="BC173" s="1"/>
  <c r="BW120"/>
  <c r="AX182"/>
  <c r="BY120"/>
  <c r="AP223"/>
  <c r="BM131"/>
  <c r="BM169" s="1"/>
  <c r="AM140"/>
  <c r="W176"/>
  <c r="BQ74"/>
  <c r="BQ73" s="1"/>
  <c r="BG88"/>
  <c r="Q132"/>
  <c r="Q133" s="1"/>
  <c r="BA203"/>
  <c r="P17"/>
  <c r="AN17"/>
  <c r="AV248"/>
  <c r="CK202"/>
  <c r="BR25"/>
  <c r="BS25" s="1"/>
  <c r="BM49"/>
  <c r="AR60"/>
  <c r="BK60" s="1"/>
  <c r="BR63"/>
  <c r="BS63" s="1"/>
  <c r="P186"/>
  <c r="AO186"/>
  <c r="P73"/>
  <c r="AC132"/>
  <c r="AC133" s="1"/>
  <c r="CW11"/>
  <c r="CW12"/>
  <c r="AZ14"/>
  <c r="AZ171" s="1"/>
  <c r="BQ14"/>
  <c r="BQ206" s="1"/>
  <c r="AR19"/>
  <c r="BK19" s="1"/>
  <c r="AM21"/>
  <c r="AQ21"/>
  <c r="P202"/>
  <c r="AY202"/>
  <c r="AO202"/>
  <c r="BN204"/>
  <c r="P197"/>
  <c r="AY197"/>
  <c r="AO197"/>
  <c r="DD35"/>
  <c r="BC209"/>
  <c r="BQ49"/>
  <c r="BQ210" s="1"/>
  <c r="W168"/>
  <c r="AR59"/>
  <c r="BC59"/>
  <c r="BC178" s="1"/>
  <c r="W61"/>
  <c r="BN61" s="1"/>
  <c r="CK54"/>
  <c r="CK73"/>
  <c r="W76"/>
  <c r="BN76" s="1"/>
  <c r="AN76"/>
  <c r="AO200"/>
  <c r="DD82"/>
  <c r="CH198"/>
  <c r="CL198"/>
  <c r="CP198"/>
  <c r="BD90"/>
  <c r="AN185"/>
  <c r="AK153"/>
  <c r="AN153"/>
  <c r="BM179"/>
  <c r="AY102"/>
  <c r="BQ103"/>
  <c r="W102"/>
  <c r="DD104"/>
  <c r="BB113"/>
  <c r="BB173" s="1"/>
  <c r="BV121"/>
  <c r="BF122"/>
  <c r="P223"/>
  <c r="AY223"/>
  <c r="BQ128"/>
  <c r="BQ192" s="1"/>
  <c r="DD129"/>
  <c r="AF217"/>
  <c r="AJ217"/>
  <c r="BR19"/>
  <c r="BS19" s="1"/>
  <c r="BM204"/>
  <c r="BM95"/>
  <c r="BM208" s="1"/>
  <c r="P102"/>
  <c r="BF119"/>
  <c r="BN207"/>
  <c r="BQ204"/>
  <c r="BR52"/>
  <c r="BS52" s="1"/>
  <c r="BD222"/>
  <c r="BD173"/>
  <c r="BR51"/>
  <c r="BS51" s="1"/>
  <c r="BF24"/>
  <c r="BL24" s="1"/>
  <c r="BF26"/>
  <c r="BL26" s="1"/>
  <c r="BA211"/>
  <c r="BB168"/>
  <c r="AY155"/>
  <c r="T132"/>
  <c r="T133" s="1"/>
  <c r="AB132"/>
  <c r="AB133" s="1"/>
  <c r="AG132"/>
  <c r="AG133" s="1"/>
  <c r="AD203"/>
  <c r="AQ203"/>
  <c r="W21"/>
  <c r="AU248"/>
  <c r="AM202"/>
  <c r="AM213"/>
  <c r="BB29"/>
  <c r="BF31"/>
  <c r="BL31" s="1"/>
  <c r="BF34"/>
  <c r="BL34" s="1"/>
  <c r="BR34"/>
  <c r="BS34" s="1"/>
  <c r="BC35"/>
  <c r="AM211"/>
  <c r="BP37"/>
  <c r="BP211" s="1"/>
  <c r="AR44"/>
  <c r="BK44" s="1"/>
  <c r="AY209"/>
  <c r="J132"/>
  <c r="J133" s="1"/>
  <c r="N132"/>
  <c r="N133" s="1"/>
  <c r="S132"/>
  <c r="S133" s="1"/>
  <c r="AA132"/>
  <c r="AA133" s="1"/>
  <c r="AF132"/>
  <c r="AF133" s="1"/>
  <c r="AJ132"/>
  <c r="AJ133" s="1"/>
  <c r="AV132"/>
  <c r="AV133" s="1"/>
  <c r="W203"/>
  <c r="AL203"/>
  <c r="AP203"/>
  <c r="BE11"/>
  <c r="BE203" s="1"/>
  <c r="W206"/>
  <c r="AL206"/>
  <c r="AP206"/>
  <c r="BB14"/>
  <c r="BB171" s="1"/>
  <c r="BN14"/>
  <c r="CW15"/>
  <c r="DD16"/>
  <c r="DD19"/>
  <c r="J248"/>
  <c r="N248"/>
  <c r="AP21"/>
  <c r="DC21"/>
  <c r="AN21"/>
  <c r="BB22"/>
  <c r="W202"/>
  <c r="AL202"/>
  <c r="AP202"/>
  <c r="BM23"/>
  <c r="BM202" s="1"/>
  <c r="DC202"/>
  <c r="BF25"/>
  <c r="BL25" s="1"/>
  <c r="DD25"/>
  <c r="AR32"/>
  <c r="BK32" s="1"/>
  <c r="BO204"/>
  <c r="BG35"/>
  <c r="AR35"/>
  <c r="BQ35"/>
  <c r="BO39"/>
  <c r="BO205" s="1"/>
  <c r="BR40"/>
  <c r="BS40" s="1"/>
  <c r="AR40"/>
  <c r="BK40" s="1"/>
  <c r="BG41"/>
  <c r="BR47"/>
  <c r="BS47" s="1"/>
  <c r="AN209"/>
  <c r="BE49"/>
  <c r="BE210" s="1"/>
  <c r="BF52"/>
  <c r="BL52" s="1"/>
  <c r="U54"/>
  <c r="U248" s="1"/>
  <c r="BF57"/>
  <c r="BL57" s="1"/>
  <c r="DC54"/>
  <c r="AZ60"/>
  <c r="BF60" s="1"/>
  <c r="BL60" s="1"/>
  <c r="BD62"/>
  <c r="BD170" s="1"/>
  <c r="BF63"/>
  <c r="BL63" s="1"/>
  <c r="DD63"/>
  <c r="W73"/>
  <c r="AM76"/>
  <c r="AQ76"/>
  <c r="P76"/>
  <c r="BM76" s="1"/>
  <c r="BD77"/>
  <c r="BG80"/>
  <c r="BC80"/>
  <c r="BC147" s="1"/>
  <c r="BG81"/>
  <c r="AR81"/>
  <c r="AQ146"/>
  <c r="BI198"/>
  <c r="BM183"/>
  <c r="CI198"/>
  <c r="CM198"/>
  <c r="CQ198"/>
  <c r="BE88"/>
  <c r="BD89"/>
  <c r="BC90"/>
  <c r="P185"/>
  <c r="P221"/>
  <c r="AY221"/>
  <c r="AO221"/>
  <c r="BC92"/>
  <c r="BC221" s="1"/>
  <c r="BN93"/>
  <c r="BN155" s="1"/>
  <c r="P153"/>
  <c r="AY153"/>
  <c r="AO153"/>
  <c r="BC94"/>
  <c r="BB95"/>
  <c r="BB208" s="1"/>
  <c r="BQ95"/>
  <c r="BQ208" s="1"/>
  <c r="AP102"/>
  <c r="W179"/>
  <c r="AL179"/>
  <c r="AP179"/>
  <c r="DD103"/>
  <c r="W105"/>
  <c r="AY105"/>
  <c r="AP105"/>
  <c r="AZ106"/>
  <c r="BO106"/>
  <c r="BB111"/>
  <c r="BB149" s="1"/>
  <c r="BF112"/>
  <c r="BM113"/>
  <c r="DD113"/>
  <c r="AZ120"/>
  <c r="BM128"/>
  <c r="BM192" s="1"/>
  <c r="DD128"/>
  <c r="BB131"/>
  <c r="BB169" s="1"/>
  <c r="BQ131"/>
  <c r="BQ169" s="1"/>
  <c r="AG193"/>
  <c r="AG195" s="1"/>
  <c r="AY180"/>
  <c r="T217"/>
  <c r="Y217"/>
  <c r="AH217"/>
  <c r="L217"/>
  <c r="BN32"/>
  <c r="BR32" s="1"/>
  <c r="BS32" s="1"/>
  <c r="BO203"/>
  <c r="BN48"/>
  <c r="BN209" s="1"/>
  <c r="BR65"/>
  <c r="BS65" s="1"/>
  <c r="BR68"/>
  <c r="BS68" s="1"/>
  <c r="BR78"/>
  <c r="BS78" s="1"/>
  <c r="BN221"/>
  <c r="BD106"/>
  <c r="BD120"/>
  <c r="BB128"/>
  <c r="BB192" s="1"/>
  <c r="M132"/>
  <c r="M133" s="1"/>
  <c r="R132"/>
  <c r="R133" s="1"/>
  <c r="V132"/>
  <c r="V133" s="1"/>
  <c r="AE132"/>
  <c r="AE133" s="1"/>
  <c r="AI132"/>
  <c r="AI133" s="1"/>
  <c r="AU132"/>
  <c r="AU133" s="1"/>
  <c r="AN9"/>
  <c r="CW13"/>
  <c r="BM9"/>
  <c r="DD14"/>
  <c r="AN207"/>
  <c r="BE16"/>
  <c r="BE199" s="1"/>
  <c r="CK198"/>
  <c r="M248"/>
  <c r="Q248"/>
  <c r="Y248"/>
  <c r="AC248"/>
  <c r="AS248"/>
  <c r="BC23"/>
  <c r="BC21" s="1"/>
  <c r="P213"/>
  <c r="BM29"/>
  <c r="BM140" s="1"/>
  <c r="BF33"/>
  <c r="BL33" s="1"/>
  <c r="DD33"/>
  <c r="BP203"/>
  <c r="AR36"/>
  <c r="BK36" s="1"/>
  <c r="BB37"/>
  <c r="BB211" s="1"/>
  <c r="P28"/>
  <c r="BN39"/>
  <c r="BN205" s="1"/>
  <c r="BR43"/>
  <c r="BS43" s="1"/>
  <c r="BQ48"/>
  <c r="BQ209" s="1"/>
  <c r="BB49"/>
  <c r="BB210" s="1"/>
  <c r="BE55"/>
  <c r="BE168" s="1"/>
  <c r="BG56"/>
  <c r="BR58"/>
  <c r="BS58" s="1"/>
  <c r="CD54"/>
  <c r="BG62"/>
  <c r="BC62"/>
  <c r="BC170" s="1"/>
  <c r="BG64"/>
  <c r="AR64"/>
  <c r="BK64" s="1"/>
  <c r="DD65"/>
  <c r="W186"/>
  <c r="BM67"/>
  <c r="DD67"/>
  <c r="BG72"/>
  <c r="BG74"/>
  <c r="BC73"/>
  <c r="BB74"/>
  <c r="BB73" s="1"/>
  <c r="AL76"/>
  <c r="AP76"/>
  <c r="AZ77"/>
  <c r="AZ76" s="1"/>
  <c r="BQ80"/>
  <c r="BQ147" s="1"/>
  <c r="AL200"/>
  <c r="DD81"/>
  <c r="DD83"/>
  <c r="DD85"/>
  <c r="AD183"/>
  <c r="AM183"/>
  <c r="AQ183"/>
  <c r="BD88"/>
  <c r="BC89"/>
  <c r="BB90"/>
  <c r="AL185"/>
  <c r="AP185"/>
  <c r="DD91"/>
  <c r="AK221"/>
  <c r="AN221"/>
  <c r="BB92"/>
  <c r="BM93"/>
  <c r="BM209" s="1"/>
  <c r="DD93"/>
  <c r="BB94"/>
  <c r="BA95"/>
  <c r="BA208" s="1"/>
  <c r="BP95"/>
  <c r="BP208" s="1"/>
  <c r="AO102"/>
  <c r="P179"/>
  <c r="AY179"/>
  <c r="AO179"/>
  <c r="BC103"/>
  <c r="BN104"/>
  <c r="BN102" s="1"/>
  <c r="AO105"/>
  <c r="BN106"/>
  <c r="AZ111"/>
  <c r="AZ149" s="1"/>
  <c r="BN111"/>
  <c r="BN149" s="1"/>
  <c r="BA120"/>
  <c r="BE120"/>
  <c r="BY121"/>
  <c r="BC121"/>
  <c r="W223"/>
  <c r="BD127"/>
  <c r="BC128"/>
  <c r="BC192" s="1"/>
  <c r="BA131"/>
  <c r="BA169" s="1"/>
  <c r="BP131"/>
  <c r="BP169" s="1"/>
  <c r="M193"/>
  <c r="AD169"/>
  <c r="AO173"/>
  <c r="J217"/>
  <c r="N217"/>
  <c r="BM201"/>
  <c r="BQ202"/>
  <c r="BC29"/>
  <c r="BC140" s="1"/>
  <c r="BM35"/>
  <c r="BM197" s="1"/>
  <c r="BR45"/>
  <c r="BS45" s="1"/>
  <c r="BC67"/>
  <c r="BO77"/>
  <c r="BO176" s="1"/>
  <c r="BN80"/>
  <c r="BN147" s="1"/>
  <c r="BC81"/>
  <c r="BC146" s="1"/>
  <c r="BB103"/>
  <c r="BB102" s="1"/>
  <c r="BB121"/>
  <c r="BC127"/>
  <c r="K132"/>
  <c r="K133" s="1"/>
  <c r="O132"/>
  <c r="O133" s="1"/>
  <c r="AS132"/>
  <c r="AS133" s="1"/>
  <c r="AM203"/>
  <c r="BC17"/>
  <c r="AY21"/>
  <c r="AD202"/>
  <c r="AQ202"/>
  <c r="BG27"/>
  <c r="AQ213"/>
  <c r="BO207"/>
  <c r="AQ211"/>
  <c r="BR41"/>
  <c r="BS41" s="1"/>
  <c r="BR44"/>
  <c r="BS44" s="1"/>
  <c r="BG45"/>
  <c r="P209"/>
  <c r="AO209"/>
  <c r="BG60"/>
  <c r="BF66"/>
  <c r="BL66" s="1"/>
  <c r="BR66"/>
  <c r="BS66" s="1"/>
  <c r="AN186"/>
  <c r="BB67"/>
  <c r="BQ67"/>
  <c r="BQ54" s="1"/>
  <c r="BR71"/>
  <c r="BS71" s="1"/>
  <c r="AK73"/>
  <c r="AD76"/>
  <c r="BO76" s="1"/>
  <c r="BM80"/>
  <c r="BM147" s="1"/>
  <c r="BG90"/>
  <c r="BB93"/>
  <c r="BB155" s="1"/>
  <c r="W153"/>
  <c r="BE95"/>
  <c r="BE208" s="1"/>
  <c r="AL102"/>
  <c r="BN179"/>
  <c r="AL105"/>
  <c r="BC106"/>
  <c r="BC105" s="1"/>
  <c r="BC111"/>
  <c r="BC149" s="1"/>
  <c r="BN113"/>
  <c r="BN222" s="1"/>
  <c r="BC120"/>
  <c r="BN128"/>
  <c r="BN192" s="1"/>
  <c r="BE131"/>
  <c r="BE169" s="1"/>
  <c r="AC193"/>
  <c r="AL147"/>
  <c r="AN176"/>
  <c r="Z217"/>
  <c r="AE217"/>
  <c r="AI217"/>
  <c r="BB166"/>
  <c r="BK35"/>
  <c r="BB9"/>
  <c r="BF30"/>
  <c r="BL30" s="1"/>
  <c r="BF58"/>
  <c r="BL58" s="1"/>
  <c r="BF72"/>
  <c r="BL72" s="1"/>
  <c r="BD168"/>
  <c r="BA204"/>
  <c r="BA164"/>
  <c r="BA207"/>
  <c r="BA165"/>
  <c r="BF15"/>
  <c r="BE207"/>
  <c r="BE165"/>
  <c r="AZ199"/>
  <c r="AZ142"/>
  <c r="BF18"/>
  <c r="BD177"/>
  <c r="BD17"/>
  <c r="AR178"/>
  <c r="BK59"/>
  <c r="BR24"/>
  <c r="BS24" s="1"/>
  <c r="BR26"/>
  <c r="BS26" s="1"/>
  <c r="BF68"/>
  <c r="BL68" s="1"/>
  <c r="AD204"/>
  <c r="AD219"/>
  <c r="AD224" s="1"/>
  <c r="AK219"/>
  <c r="AK224" s="1"/>
  <c r="AK204"/>
  <c r="AK164"/>
  <c r="AN219"/>
  <c r="AN224" s="1"/>
  <c r="AN204"/>
  <c r="AN164"/>
  <c r="BC204"/>
  <c r="P201"/>
  <c r="P166"/>
  <c r="AY166"/>
  <c r="AO166"/>
  <c r="AO201"/>
  <c r="AZ166"/>
  <c r="BD166"/>
  <c r="BN206"/>
  <c r="BN171"/>
  <c r="AK207"/>
  <c r="AK165"/>
  <c r="AM199"/>
  <c r="AM142"/>
  <c r="BB199"/>
  <c r="BB142"/>
  <c r="BM199"/>
  <c r="BM142"/>
  <c r="BQ199"/>
  <c r="BQ142"/>
  <c r="AD177"/>
  <c r="AM198"/>
  <c r="AM177"/>
  <c r="AQ198"/>
  <c r="AQ177"/>
  <c r="BB177"/>
  <c r="BM177"/>
  <c r="BQ177"/>
  <c r="BO29"/>
  <c r="AD140"/>
  <c r="AQ140"/>
  <c r="BE29"/>
  <c r="AK197"/>
  <c r="BP35"/>
  <c r="AD209"/>
  <c r="BO48"/>
  <c r="AM209"/>
  <c r="BA48"/>
  <c r="AQ209"/>
  <c r="BE48"/>
  <c r="AD210"/>
  <c r="BO49"/>
  <c r="BO210" s="1"/>
  <c r="BO168"/>
  <c r="AK182"/>
  <c r="BP64"/>
  <c r="BA67"/>
  <c r="AM186"/>
  <c r="AQ186"/>
  <c r="BE67"/>
  <c r="BM70"/>
  <c r="BR70" s="1"/>
  <c r="BS70" s="1"/>
  <c r="BG70"/>
  <c r="BM73"/>
  <c r="BN200"/>
  <c r="BN146"/>
  <c r="BN220"/>
  <c r="BO84"/>
  <c r="BG84"/>
  <c r="BA84"/>
  <c r="BF84" s="1"/>
  <c r="BL84" s="1"/>
  <c r="AR84"/>
  <c r="BK84" s="1"/>
  <c r="BM185"/>
  <c r="AD153"/>
  <c r="BO94"/>
  <c r="BG94"/>
  <c r="AR94"/>
  <c r="AM153"/>
  <c r="BA94"/>
  <c r="AQ153"/>
  <c r="BE94"/>
  <c r="BN95"/>
  <c r="BN208" s="1"/>
  <c r="W208"/>
  <c r="AL208"/>
  <c r="AZ95"/>
  <c r="AP208"/>
  <c r="BD95"/>
  <c r="BD208" s="1"/>
  <c r="BQ179"/>
  <c r="BQ102"/>
  <c r="BB222"/>
  <c r="BM222"/>
  <c r="BM173"/>
  <c r="BO129"/>
  <c r="BR129" s="1"/>
  <c r="BS129" s="1"/>
  <c r="BG129"/>
  <c r="BA129"/>
  <c r="BF129" s="1"/>
  <c r="BL129" s="1"/>
  <c r="AR129"/>
  <c r="BK129" s="1"/>
  <c r="P9"/>
  <c r="AY9"/>
  <c r="AO9"/>
  <c r="AR10"/>
  <c r="BG10"/>
  <c r="AR14"/>
  <c r="BG14"/>
  <c r="AR15"/>
  <c r="BC207"/>
  <c r="DC198"/>
  <c r="AR22"/>
  <c r="BG22"/>
  <c r="BN201"/>
  <c r="BR22"/>
  <c r="AR23"/>
  <c r="BG23"/>
  <c r="BN202"/>
  <c r="DD23"/>
  <c r="DD202" s="1"/>
  <c r="AR24"/>
  <c r="BK24" s="1"/>
  <c r="BG24"/>
  <c r="AR25"/>
  <c r="BK25" s="1"/>
  <c r="BG25"/>
  <c r="AR26"/>
  <c r="BK26" s="1"/>
  <c r="BG26"/>
  <c r="AK213"/>
  <c r="AN213"/>
  <c r="AR27"/>
  <c r="BN213"/>
  <c r="AY28"/>
  <c r="AO28"/>
  <c r="DC28"/>
  <c r="BN29"/>
  <c r="AR31"/>
  <c r="BK31" s="1"/>
  <c r="BG31"/>
  <c r="BR31"/>
  <c r="BB32"/>
  <c r="BB36"/>
  <c r="BM203"/>
  <c r="AR38"/>
  <c r="BK38" s="1"/>
  <c r="BC39"/>
  <c r="BC205" s="1"/>
  <c r="BB40"/>
  <c r="BF40" s="1"/>
  <c r="BL40" s="1"/>
  <c r="AR42"/>
  <c r="BK42" s="1"/>
  <c r="BB44"/>
  <c r="BF44" s="1"/>
  <c r="BL44" s="1"/>
  <c r="AR46"/>
  <c r="BK46" s="1"/>
  <c r="BG47"/>
  <c r="BF50"/>
  <c r="BL50" s="1"/>
  <c r="AR51"/>
  <c r="BK51" s="1"/>
  <c r="BG51"/>
  <c r="AM54"/>
  <c r="DD57"/>
  <c r="AR58"/>
  <c r="BK58" s="1"/>
  <c r="BG58"/>
  <c r="BB59"/>
  <c r="BB178" s="1"/>
  <c r="BQ164"/>
  <c r="AN182"/>
  <c r="BB65"/>
  <c r="BF65" s="1"/>
  <c r="BL65" s="1"/>
  <c r="AR68"/>
  <c r="BK68" s="1"/>
  <c r="BG68"/>
  <c r="BF71"/>
  <c r="BL71" s="1"/>
  <c r="AR72"/>
  <c r="BK72" s="1"/>
  <c r="DD74"/>
  <c r="BC77"/>
  <c r="BB80"/>
  <c r="BB147" s="1"/>
  <c r="BR84"/>
  <c r="BS84" s="1"/>
  <c r="AR88"/>
  <c r="AR89"/>
  <c r="BQ221"/>
  <c r="BF96"/>
  <c r="BL96" s="1"/>
  <c r="AY121"/>
  <c r="BG121" s="1"/>
  <c r="BL131"/>
  <c r="AK140"/>
  <c r="BB140"/>
  <c r="AD142"/>
  <c r="BM164"/>
  <c r="BC165"/>
  <c r="P170"/>
  <c r="AN178"/>
  <c r="AQ204"/>
  <c r="AQ219"/>
  <c r="AQ224" s="1"/>
  <c r="AQ164"/>
  <c r="AD207"/>
  <c r="AD165"/>
  <c r="BB207"/>
  <c r="BB165"/>
  <c r="BA199"/>
  <c r="BA142"/>
  <c r="W198"/>
  <c r="W177"/>
  <c r="BD29"/>
  <c r="AP140"/>
  <c r="AD197"/>
  <c r="BO35"/>
  <c r="P205"/>
  <c r="BM39"/>
  <c r="AY205"/>
  <c r="BQ39"/>
  <c r="BQ205" s="1"/>
  <c r="BM42"/>
  <c r="BR42" s="1"/>
  <c r="BS42" s="1"/>
  <c r="BG42"/>
  <c r="BM46"/>
  <c r="BR46" s="1"/>
  <c r="BS46" s="1"/>
  <c r="BG46"/>
  <c r="BN49"/>
  <c r="BN210" s="1"/>
  <c r="W210"/>
  <c r="AL168"/>
  <c r="AR55"/>
  <c r="BA64"/>
  <c r="AM182"/>
  <c r="BM77"/>
  <c r="P176"/>
  <c r="BM220"/>
  <c r="BM146"/>
  <c r="BM200"/>
  <c r="BA85"/>
  <c r="BF85" s="1"/>
  <c r="BL85" s="1"/>
  <c r="AR85"/>
  <c r="BK85" s="1"/>
  <c r="AL175"/>
  <c r="AR118"/>
  <c r="AZ118"/>
  <c r="W219"/>
  <c r="W224" s="1"/>
  <c r="W204"/>
  <c r="W164"/>
  <c r="AL219"/>
  <c r="AL224" s="1"/>
  <c r="AL204"/>
  <c r="AP219"/>
  <c r="AP224" s="1"/>
  <c r="AP204"/>
  <c r="AM201"/>
  <c r="AM166"/>
  <c r="AQ201"/>
  <c r="AQ166"/>
  <c r="W207"/>
  <c r="W165"/>
  <c r="AL207"/>
  <c r="AL165"/>
  <c r="AP207"/>
  <c r="AP165"/>
  <c r="P199"/>
  <c r="P142"/>
  <c r="AY199"/>
  <c r="AY142"/>
  <c r="AO199"/>
  <c r="AO142"/>
  <c r="P198"/>
  <c r="P177"/>
  <c r="AY177"/>
  <c r="AO177"/>
  <c r="AO198"/>
  <c r="AD211"/>
  <c r="BO37"/>
  <c r="BO211" s="1"/>
  <c r="AK205"/>
  <c r="BP39"/>
  <c r="BP205" s="1"/>
  <c r="AN205"/>
  <c r="BB39"/>
  <c r="BB205" s="1"/>
  <c r="BM210"/>
  <c r="P168"/>
  <c r="P54"/>
  <c r="BG55"/>
  <c r="AY168"/>
  <c r="AY54"/>
  <c r="AO168"/>
  <c r="AO54"/>
  <c r="BC55"/>
  <c r="BA168"/>
  <c r="AM178"/>
  <c r="BA59"/>
  <c r="BA178" s="1"/>
  <c r="AQ178"/>
  <c r="BE59"/>
  <c r="BE178" s="1"/>
  <c r="AZ170"/>
  <c r="AR69"/>
  <c r="BK69" s="1"/>
  <c r="AZ69"/>
  <c r="BF69" s="1"/>
  <c r="BL69" s="1"/>
  <c r="BO74"/>
  <c r="BO73" s="1"/>
  <c r="AD73"/>
  <c r="AR75"/>
  <c r="BK75" s="1"/>
  <c r="AZ75"/>
  <c r="BF75" s="1"/>
  <c r="BL75" s="1"/>
  <c r="AK176"/>
  <c r="BP77"/>
  <c r="BP176" s="1"/>
  <c r="AK76"/>
  <c r="BP76" s="1"/>
  <c r="BB176"/>
  <c r="BB76"/>
  <c r="AD147"/>
  <c r="BO80"/>
  <c r="BA80"/>
  <c r="BA147" s="1"/>
  <c r="AM147"/>
  <c r="AQ147"/>
  <c r="BE80"/>
  <c r="BE147" s="1"/>
  <c r="AK200"/>
  <c r="AK220"/>
  <c r="AK146"/>
  <c r="BP81"/>
  <c r="AN220"/>
  <c r="AN200"/>
  <c r="AN146"/>
  <c r="BO82"/>
  <c r="BR82" s="1"/>
  <c r="BS82" s="1"/>
  <c r="BG82"/>
  <c r="BA82"/>
  <c r="BF82" s="1"/>
  <c r="BL82" s="1"/>
  <c r="AR82"/>
  <c r="BK82" s="1"/>
  <c r="AL183"/>
  <c r="AR87"/>
  <c r="AZ87"/>
  <c r="AP183"/>
  <c r="BD87"/>
  <c r="W185"/>
  <c r="BN91"/>
  <c r="BN185" s="1"/>
  <c r="AU185"/>
  <c r="AU198"/>
  <c r="AD221"/>
  <c r="BO92"/>
  <c r="BO183" s="1"/>
  <c r="BG92"/>
  <c r="AM221"/>
  <c r="BA92"/>
  <c r="AR92"/>
  <c r="AQ221"/>
  <c r="BE92"/>
  <c r="BM221"/>
  <c r="AD179"/>
  <c r="BO103"/>
  <c r="AD102"/>
  <c r="BG103"/>
  <c r="AM179"/>
  <c r="BA103"/>
  <c r="AM102"/>
  <c r="AR103"/>
  <c r="AQ179"/>
  <c r="BE103"/>
  <c r="AQ102"/>
  <c r="BM102"/>
  <c r="BQ180"/>
  <c r="BQ105"/>
  <c r="BN180"/>
  <c r="BN105"/>
  <c r="BA111"/>
  <c r="AM149"/>
  <c r="AR111"/>
  <c r="AQ149"/>
  <c r="BE111"/>
  <c r="BE149" s="1"/>
  <c r="AD222"/>
  <c r="AD173"/>
  <c r="BO113"/>
  <c r="BG113"/>
  <c r="AM222"/>
  <c r="AM173"/>
  <c r="BA113"/>
  <c r="AR113"/>
  <c r="AQ222"/>
  <c r="AQ173"/>
  <c r="BE113"/>
  <c r="BQ222"/>
  <c r="BQ173"/>
  <c r="AT220"/>
  <c r="AT201"/>
  <c r="AT182"/>
  <c r="AT193" s="1"/>
  <c r="AY120"/>
  <c r="BG120" s="1"/>
  <c r="AX220"/>
  <c r="AX201"/>
  <c r="BA121"/>
  <c r="BW121"/>
  <c r="AR121"/>
  <c r="BE121"/>
  <c r="CA121"/>
  <c r="AR13"/>
  <c r="BB202"/>
  <c r="BG36"/>
  <c r="BR36"/>
  <c r="BG40"/>
  <c r="BF70"/>
  <c r="BL70" s="1"/>
  <c r="BG71"/>
  <c r="BA73"/>
  <c r="BY88"/>
  <c r="CA90"/>
  <c r="CB90" s="1"/>
  <c r="AW198"/>
  <c r="AN165"/>
  <c r="Z132"/>
  <c r="Z133" s="1"/>
  <c r="AD9"/>
  <c r="AH132"/>
  <c r="AH133" s="1"/>
  <c r="AW132"/>
  <c r="AW133" s="1"/>
  <c r="AM9"/>
  <c r="AQ9"/>
  <c r="BQ9"/>
  <c r="BE10"/>
  <c r="P203"/>
  <c r="AY203"/>
  <c r="AO203"/>
  <c r="AZ11"/>
  <c r="BD11"/>
  <c r="BD203" s="1"/>
  <c r="AK206"/>
  <c r="AN206"/>
  <c r="AR12"/>
  <c r="BC12"/>
  <c r="BG12"/>
  <c r="AD201"/>
  <c r="BF13"/>
  <c r="BA14"/>
  <c r="BA9" s="1"/>
  <c r="BE14"/>
  <c r="BE171" s="1"/>
  <c r="BP14"/>
  <c r="BD16"/>
  <c r="BO16"/>
  <c r="AD17"/>
  <c r="AM17"/>
  <c r="AQ17"/>
  <c r="BB17"/>
  <c r="BM17"/>
  <c r="BQ17"/>
  <c r="CK17"/>
  <c r="BO18"/>
  <c r="AZ19"/>
  <c r="BF19" s="1"/>
  <c r="BL19" s="1"/>
  <c r="AZ20"/>
  <c r="BF20" s="1"/>
  <c r="K248"/>
  <c r="O248"/>
  <c r="S248"/>
  <c r="AA248"/>
  <c r="AE248"/>
  <c r="AI248"/>
  <c r="AT248"/>
  <c r="AX248"/>
  <c r="BN21"/>
  <c r="BA22"/>
  <c r="BE22"/>
  <c r="BA23"/>
  <c r="BA202" s="1"/>
  <c r="BE23"/>
  <c r="BE202" s="1"/>
  <c r="BP23"/>
  <c r="BP202" s="1"/>
  <c r="W213"/>
  <c r="BA27"/>
  <c r="BE27"/>
  <c r="BP27"/>
  <c r="AD28"/>
  <c r="AM28"/>
  <c r="AQ28"/>
  <c r="AZ29"/>
  <c r="BG29"/>
  <c r="BR29"/>
  <c r="AR33"/>
  <c r="BK33" s="1"/>
  <c r="BG33"/>
  <c r="BR33"/>
  <c r="BQ203"/>
  <c r="AZ38"/>
  <c r="BF38" s="1"/>
  <c r="BL38" s="1"/>
  <c r="AR39"/>
  <c r="BG39"/>
  <c r="AZ42"/>
  <c r="BF42" s="1"/>
  <c r="BL42" s="1"/>
  <c r="AR43"/>
  <c r="BK43" s="1"/>
  <c r="BG43"/>
  <c r="AZ46"/>
  <c r="BF46" s="1"/>
  <c r="BL46" s="1"/>
  <c r="AR47"/>
  <c r="BK47" s="1"/>
  <c r="BB48"/>
  <c r="AR50"/>
  <c r="BK50" s="1"/>
  <c r="BG53"/>
  <c r="BR53"/>
  <c r="BS53" s="1"/>
  <c r="AQ54"/>
  <c r="BF56"/>
  <c r="BL56" s="1"/>
  <c r="W182"/>
  <c r="AR66"/>
  <c r="BK66" s="1"/>
  <c r="BG66"/>
  <c r="AM73"/>
  <c r="AQ73"/>
  <c r="AR77"/>
  <c r="BG77"/>
  <c r="AR78"/>
  <c r="BK78" s="1"/>
  <c r="BG78"/>
  <c r="BX89"/>
  <c r="BB91"/>
  <c r="BB185" s="1"/>
  <c r="BG118"/>
  <c r="BE142"/>
  <c r="AD166"/>
  <c r="AD185"/>
  <c r="AD186"/>
  <c r="AK201"/>
  <c r="AM219"/>
  <c r="AM224" s="1"/>
  <c r="AM204"/>
  <c r="AM164"/>
  <c r="BB164"/>
  <c r="AN201"/>
  <c r="AN166"/>
  <c r="BC166"/>
  <c r="BM219"/>
  <c r="BM224" s="1"/>
  <c r="BM171"/>
  <c r="AM207"/>
  <c r="AM165"/>
  <c r="AQ207"/>
  <c r="AQ165"/>
  <c r="W199"/>
  <c r="W142"/>
  <c r="AL199"/>
  <c r="AL142"/>
  <c r="BP199"/>
  <c r="BP142"/>
  <c r="AL177"/>
  <c r="AP198"/>
  <c r="AP177"/>
  <c r="BA177"/>
  <c r="BE177"/>
  <c r="BP177"/>
  <c r="AM197"/>
  <c r="BA35"/>
  <c r="AQ197"/>
  <c r="BE35"/>
  <c r="BM38"/>
  <c r="BR38" s="1"/>
  <c r="BS38" s="1"/>
  <c r="BG38"/>
  <c r="AL210"/>
  <c r="AR49"/>
  <c r="AZ49"/>
  <c r="AP210"/>
  <c r="BD49"/>
  <c r="BD210" s="1"/>
  <c r="AR53"/>
  <c r="BK53" s="1"/>
  <c r="AZ53"/>
  <c r="BF53" s="1"/>
  <c r="BL53" s="1"/>
  <c r="AP168"/>
  <c r="AD182"/>
  <c r="BO64"/>
  <c r="AQ182"/>
  <c r="BE64"/>
  <c r="AY176"/>
  <c r="BQ77"/>
  <c r="BQ176" s="1"/>
  <c r="AZ176"/>
  <c r="BP80"/>
  <c r="BP147" s="1"/>
  <c r="AK147"/>
  <c r="BB200"/>
  <c r="BB146"/>
  <c r="BO85"/>
  <c r="BR85" s="1"/>
  <c r="BS85" s="1"/>
  <c r="BG85"/>
  <c r="BA90"/>
  <c r="AR90"/>
  <c r="BC180"/>
  <c r="BD111"/>
  <c r="BD149" s="1"/>
  <c r="AW149"/>
  <c r="BM149"/>
  <c r="AP175"/>
  <c r="BD118"/>
  <c r="BD175" s="1"/>
  <c r="W169"/>
  <c r="BN131"/>
  <c r="BN169" s="1"/>
  <c r="AL169"/>
  <c r="AR131"/>
  <c r="AR169" s="1"/>
  <c r="AZ131"/>
  <c r="P219"/>
  <c r="P224" s="1"/>
  <c r="P204"/>
  <c r="P164"/>
  <c r="AY219"/>
  <c r="AY224" s="1"/>
  <c r="AY204"/>
  <c r="AY164"/>
  <c r="AO219"/>
  <c r="AO224" s="1"/>
  <c r="AO204"/>
  <c r="AO164"/>
  <c r="W201"/>
  <c r="W166"/>
  <c r="AL201"/>
  <c r="AL166"/>
  <c r="AP201"/>
  <c r="AP166"/>
  <c r="BA166"/>
  <c r="BE166"/>
  <c r="P207"/>
  <c r="P165"/>
  <c r="AY165"/>
  <c r="AY207"/>
  <c r="AO207"/>
  <c r="AO165"/>
  <c r="BD207"/>
  <c r="BD165"/>
  <c r="AK199"/>
  <c r="AK142"/>
  <c r="AN199"/>
  <c r="AN142"/>
  <c r="BC199"/>
  <c r="BC142"/>
  <c r="AK198"/>
  <c r="AK177"/>
  <c r="AN198"/>
  <c r="BN37"/>
  <c r="BN211" s="1"/>
  <c r="W211"/>
  <c r="AL211"/>
  <c r="AR37"/>
  <c r="AZ37"/>
  <c r="AP211"/>
  <c r="BD37"/>
  <c r="BD211" s="1"/>
  <c r="AR41"/>
  <c r="BK41" s="1"/>
  <c r="AZ41"/>
  <c r="BF41" s="1"/>
  <c r="BL41" s="1"/>
  <c r="AR45"/>
  <c r="BK45" s="1"/>
  <c r="AZ45"/>
  <c r="BF45" s="1"/>
  <c r="BL45" s="1"/>
  <c r="AK209"/>
  <c r="BP48"/>
  <c r="BM50"/>
  <c r="BR50" s="1"/>
  <c r="BS50" s="1"/>
  <c r="BG50"/>
  <c r="X213"/>
  <c r="X164"/>
  <c r="X54"/>
  <c r="AD61"/>
  <c r="AD164" s="1"/>
  <c r="AN170"/>
  <c r="BB62"/>
  <c r="BB170" s="1"/>
  <c r="AK186"/>
  <c r="BP67"/>
  <c r="BR67" s="1"/>
  <c r="AR74"/>
  <c r="AL73"/>
  <c r="AZ74"/>
  <c r="AP73"/>
  <c r="BD74"/>
  <c r="BD73" s="1"/>
  <c r="AD200"/>
  <c r="AD220"/>
  <c r="BO81"/>
  <c r="AD146"/>
  <c r="AM200"/>
  <c r="AM220"/>
  <c r="AM146"/>
  <c r="BA81"/>
  <c r="AQ200"/>
  <c r="AQ220"/>
  <c r="BE81"/>
  <c r="BQ220"/>
  <c r="BQ146"/>
  <c r="BQ200"/>
  <c r="BO83"/>
  <c r="BG83"/>
  <c r="BA83"/>
  <c r="BF83" s="1"/>
  <c r="BL83" s="1"/>
  <c r="AR83"/>
  <c r="BK83" s="1"/>
  <c r="AM185"/>
  <c r="BA91"/>
  <c r="BA185" s="1"/>
  <c r="AR91"/>
  <c r="BE91"/>
  <c r="BE185" s="1"/>
  <c r="AQ185"/>
  <c r="AD155"/>
  <c r="BO93"/>
  <c r="BO155" s="1"/>
  <c r="BG93"/>
  <c r="AM155"/>
  <c r="BA93"/>
  <c r="BA155" s="1"/>
  <c r="AR93"/>
  <c r="AQ155"/>
  <c r="BE93"/>
  <c r="BE155" s="1"/>
  <c r="BM96"/>
  <c r="BG96"/>
  <c r="AR96"/>
  <c r="BK96" s="1"/>
  <c r="BO104"/>
  <c r="BG104"/>
  <c r="BA104"/>
  <c r="BF104" s="1"/>
  <c r="BL104" s="1"/>
  <c r="AR104"/>
  <c r="BK104" s="1"/>
  <c r="AK180"/>
  <c r="BP106"/>
  <c r="AK105"/>
  <c r="BG105" s="1"/>
  <c r="BB106"/>
  <c r="AN105"/>
  <c r="AN180"/>
  <c r="BB120"/>
  <c r="BX120"/>
  <c r="AK223"/>
  <c r="BP127"/>
  <c r="AN223"/>
  <c r="BB127"/>
  <c r="AM192"/>
  <c r="BA128"/>
  <c r="BA192" s="1"/>
  <c r="AQ192"/>
  <c r="BE128"/>
  <c r="BE192" s="1"/>
  <c r="K193"/>
  <c r="K194"/>
  <c r="BD206"/>
  <c r="BG13"/>
  <c r="BG32"/>
  <c r="BF43"/>
  <c r="BL43" s="1"/>
  <c r="BG44"/>
  <c r="BF47"/>
  <c r="BL47" s="1"/>
  <c r="BG59"/>
  <c r="BN164"/>
  <c r="BG65"/>
  <c r="AR71"/>
  <c r="BK71" s="1"/>
  <c r="BF78"/>
  <c r="BL78" s="1"/>
  <c r="AR80"/>
  <c r="AP169"/>
  <c r="AQ199"/>
  <c r="AK9"/>
  <c r="AL9"/>
  <c r="AP9"/>
  <c r="AZ10"/>
  <c r="BD10"/>
  <c r="AK203"/>
  <c r="AN203"/>
  <c r="AR11"/>
  <c r="BC11"/>
  <c r="BG11"/>
  <c r="AD206"/>
  <c r="AM206"/>
  <c r="AQ206"/>
  <c r="BO14"/>
  <c r="AR16"/>
  <c r="BG16"/>
  <c r="BN16"/>
  <c r="AL17"/>
  <c r="AP17"/>
  <c r="BA17"/>
  <c r="BE17"/>
  <c r="BP17"/>
  <c r="AR18"/>
  <c r="BG18"/>
  <c r="BN18"/>
  <c r="DD18"/>
  <c r="BG19"/>
  <c r="R248"/>
  <c r="V248"/>
  <c r="Z248"/>
  <c r="AD21"/>
  <c r="BG21" s="1"/>
  <c r="AH248"/>
  <c r="AW248"/>
  <c r="BM21"/>
  <c r="BQ21"/>
  <c r="AZ23"/>
  <c r="BD23"/>
  <c r="BD202" s="1"/>
  <c r="BO23"/>
  <c r="BO202" s="1"/>
  <c r="AY213"/>
  <c r="AO213"/>
  <c r="AZ27"/>
  <c r="BD27"/>
  <c r="BO27"/>
  <c r="AK28"/>
  <c r="AL28"/>
  <c r="AP28"/>
  <c r="AR29"/>
  <c r="BQ29"/>
  <c r="AR30"/>
  <c r="BK30" s="1"/>
  <c r="BG30"/>
  <c r="BM207"/>
  <c r="AR34"/>
  <c r="BK34" s="1"/>
  <c r="BG34"/>
  <c r="BB35"/>
  <c r="BN203"/>
  <c r="BE37"/>
  <c r="BE211" s="1"/>
  <c r="AR48"/>
  <c r="BG48"/>
  <c r="BA49"/>
  <c r="BA210" s="1"/>
  <c r="BF51"/>
  <c r="BL51" s="1"/>
  <c r="AR52"/>
  <c r="BK52" s="1"/>
  <c r="BG52"/>
  <c r="W54"/>
  <c r="AN54"/>
  <c r="AN132" s="1"/>
  <c r="AN133" s="1"/>
  <c r="BN54"/>
  <c r="AZ55"/>
  <c r="AK54"/>
  <c r="AR56"/>
  <c r="BK56" s="1"/>
  <c r="CW56"/>
  <c r="AR57"/>
  <c r="BK57" s="1"/>
  <c r="BG57"/>
  <c r="BR57"/>
  <c r="CW59"/>
  <c r="AR62"/>
  <c r="BP164"/>
  <c r="AR63"/>
  <c r="BK63" s="1"/>
  <c r="BG63"/>
  <c r="BB64"/>
  <c r="AR67"/>
  <c r="BG67"/>
  <c r="BG69"/>
  <c r="BR69"/>
  <c r="BS69" s="1"/>
  <c r="AR70"/>
  <c r="BK70" s="1"/>
  <c r="BE74"/>
  <c r="BE73" s="1"/>
  <c r="BP73"/>
  <c r="BG75"/>
  <c r="BR75"/>
  <c r="BS75" s="1"/>
  <c r="DD75"/>
  <c r="BZ87"/>
  <c r="BB153"/>
  <c r="BN153"/>
  <c r="AR106"/>
  <c r="BG106"/>
  <c r="AR120"/>
  <c r="CA120"/>
  <c r="BD121"/>
  <c r="BZ121"/>
  <c r="AR127"/>
  <c r="BG127"/>
  <c r="T193"/>
  <c r="Y193"/>
  <c r="AP142"/>
  <c r="AK149"/>
  <c r="AN168"/>
  <c r="AN177"/>
  <c r="AN183"/>
  <c r="BB204"/>
  <c r="AZ207"/>
  <c r="AV198"/>
  <c r="AV185"/>
  <c r="AK222"/>
  <c r="AK173"/>
  <c r="AU220"/>
  <c r="AU182"/>
  <c r="AU201"/>
  <c r="BN183"/>
  <c r="BW87"/>
  <c r="BW198" s="1"/>
  <c r="CA87"/>
  <c r="BV88"/>
  <c r="BC91"/>
  <c r="BC185" s="1"/>
  <c r="AX198"/>
  <c r="L193"/>
  <c r="Z193"/>
  <c r="AH193"/>
  <c r="AS193"/>
  <c r="AL146"/>
  <c r="AD149"/>
  <c r="AL220"/>
  <c r="W220"/>
  <c r="W200"/>
  <c r="W146"/>
  <c r="AP200"/>
  <c r="AP220"/>
  <c r="BK223"/>
  <c r="AL222"/>
  <c r="AL173"/>
  <c r="AP222"/>
  <c r="AP173"/>
  <c r="AW201"/>
  <c r="AW220"/>
  <c r="J193"/>
  <c r="J194"/>
  <c r="W197"/>
  <c r="AL197"/>
  <c r="AP197"/>
  <c r="P211"/>
  <c r="AY211"/>
  <c r="AO211"/>
  <c r="AK168"/>
  <c r="CV198"/>
  <c r="AL182"/>
  <c r="AP182"/>
  <c r="AL186"/>
  <c r="AP186"/>
  <c r="P183"/>
  <c r="AY183"/>
  <c r="AO183"/>
  <c r="BH198"/>
  <c r="BY87"/>
  <c r="BY198" s="1"/>
  <c r="CF198"/>
  <c r="CJ198"/>
  <c r="CN198"/>
  <c r="CX198"/>
  <c r="BX88"/>
  <c r="BW89"/>
  <c r="CA89"/>
  <c r="AT198"/>
  <c r="BP91"/>
  <c r="BP185" s="1"/>
  <c r="BP92"/>
  <c r="BP183" s="1"/>
  <c r="BP93"/>
  <c r="BP155" s="1"/>
  <c r="AL153"/>
  <c r="AP153"/>
  <c r="BP94"/>
  <c r="BP153" s="1"/>
  <c r="BO95"/>
  <c r="BO208" s="1"/>
  <c r="BP103"/>
  <c r="BM106"/>
  <c r="BP113"/>
  <c r="AM223"/>
  <c r="AQ223"/>
  <c r="BM127"/>
  <c r="BQ127"/>
  <c r="BQ223" s="1"/>
  <c r="X128"/>
  <c r="BP128"/>
  <c r="BP192" s="1"/>
  <c r="N193"/>
  <c r="AF193"/>
  <c r="AJ193"/>
  <c r="AP146"/>
  <c r="W173"/>
  <c r="AN173"/>
  <c r="P175"/>
  <c r="AO175"/>
  <c r="AW182"/>
  <c r="AB213"/>
  <c r="AB217" s="1"/>
  <c r="AB164"/>
  <c r="AB193" s="1"/>
  <c r="P220"/>
  <c r="P146"/>
  <c r="AY200"/>
  <c r="AY146"/>
  <c r="AO220"/>
  <c r="AO146"/>
  <c r="AV220"/>
  <c r="AV201"/>
  <c r="AV217" s="1"/>
  <c r="AV182"/>
  <c r="AZ35"/>
  <c r="BD35"/>
  <c r="BC37"/>
  <c r="BG37"/>
  <c r="BA39"/>
  <c r="BA205" s="1"/>
  <c r="BE39"/>
  <c r="BE205" s="1"/>
  <c r="AZ48"/>
  <c r="BD48"/>
  <c r="BC49"/>
  <c r="BC210" s="1"/>
  <c r="BG49"/>
  <c r="AZ59"/>
  <c r="BD59"/>
  <c r="BD178" s="1"/>
  <c r="AL61"/>
  <c r="AL164" s="1"/>
  <c r="AP61"/>
  <c r="BD61" s="1"/>
  <c r="BA62"/>
  <c r="BA170" s="1"/>
  <c r="BE62"/>
  <c r="BE170" s="1"/>
  <c r="P182"/>
  <c r="AY182"/>
  <c r="AO182"/>
  <c r="AZ64"/>
  <c r="BD64"/>
  <c r="AZ67"/>
  <c r="BD67"/>
  <c r="BA77"/>
  <c r="BE77"/>
  <c r="BD80"/>
  <c r="BD147" s="1"/>
  <c r="AZ81"/>
  <c r="BD81"/>
  <c r="AK183"/>
  <c r="BC87"/>
  <c r="BG87"/>
  <c r="AY91"/>
  <c r="AZ91"/>
  <c r="BD91"/>
  <c r="BD185" s="1"/>
  <c r="AZ92"/>
  <c r="BD92"/>
  <c r="AZ93"/>
  <c r="BD93"/>
  <c r="BD155" s="1"/>
  <c r="AZ94"/>
  <c r="BD94"/>
  <c r="AR95"/>
  <c r="BC95"/>
  <c r="BC208" s="1"/>
  <c r="BG95"/>
  <c r="AK102"/>
  <c r="AZ103"/>
  <c r="BD103"/>
  <c r="BA106"/>
  <c r="BE106"/>
  <c r="AY111"/>
  <c r="BA127"/>
  <c r="BE127"/>
  <c r="BD128"/>
  <c r="BD192" s="1"/>
  <c r="BC131"/>
  <c r="BG131"/>
  <c r="R193"/>
  <c r="V193"/>
  <c r="Q164"/>
  <c r="Q193" s="1"/>
  <c r="U164"/>
  <c r="U193" s="1"/>
  <c r="AY173"/>
  <c r="AZ173"/>
  <c r="R217"/>
  <c r="V217"/>
  <c r="P200"/>
  <c r="AG217"/>
  <c r="AG218" s="1"/>
  <c r="AS217"/>
  <c r="O193"/>
  <c r="S193"/>
  <c r="AA193"/>
  <c r="AE193"/>
  <c r="AI193"/>
  <c r="AX193"/>
  <c r="K217"/>
  <c r="O217"/>
  <c r="S217"/>
  <c r="AA217"/>
  <c r="M217"/>
  <c r="M218" s="1"/>
  <c r="Q217"/>
  <c r="U217"/>
  <c r="AC217"/>
  <c r="BC213" l="1"/>
  <c r="BC200"/>
  <c r="BB21"/>
  <c r="BX198"/>
  <c r="BO201"/>
  <c r="BR81"/>
  <c r="BC183"/>
  <c r="BC206"/>
  <c r="DD28"/>
  <c r="AV193"/>
  <c r="BB206"/>
  <c r="BM54"/>
  <c r="BA223"/>
  <c r="BD186"/>
  <c r="BC201"/>
  <c r="BM211"/>
  <c r="BN219"/>
  <c r="BN224" s="1"/>
  <c r="AT217"/>
  <c r="W217"/>
  <c r="BE197"/>
  <c r="BR131"/>
  <c r="BO185"/>
  <c r="AD213"/>
  <c r="BE198"/>
  <c r="AY220"/>
  <c r="CA198"/>
  <c r="AU193"/>
  <c r="U132"/>
  <c r="U133" s="1"/>
  <c r="BB220"/>
  <c r="M195"/>
  <c r="BG28"/>
  <c r="BG17"/>
  <c r="BG102"/>
  <c r="AU217"/>
  <c r="BE153"/>
  <c r="BC186"/>
  <c r="BQ153"/>
  <c r="BB183"/>
  <c r="BF88"/>
  <c r="BF120"/>
  <c r="BF89"/>
  <c r="AR146"/>
  <c r="BQ182"/>
  <c r="BA153"/>
  <c r="BP201"/>
  <c r="AW217"/>
  <c r="W193"/>
  <c r="BR83"/>
  <c r="BS83" s="1"/>
  <c r="BB197"/>
  <c r="BQ171"/>
  <c r="BM155"/>
  <c r="BF90"/>
  <c r="BC222"/>
  <c r="AX217"/>
  <c r="AX218" s="1"/>
  <c r="BP54"/>
  <c r="AC195"/>
  <c r="BC179"/>
  <c r="BC102"/>
  <c r="BO180"/>
  <c r="BO105"/>
  <c r="BD153"/>
  <c r="AY198"/>
  <c r="AO193"/>
  <c r="BG61"/>
  <c r="W248"/>
  <c r="AK248"/>
  <c r="X248"/>
  <c r="BR111"/>
  <c r="BF22"/>
  <c r="BL22" s="1"/>
  <c r="BR18"/>
  <c r="BR17" s="1"/>
  <c r="CB121"/>
  <c r="CD121" s="1"/>
  <c r="BR103"/>
  <c r="BG73"/>
  <c r="P217"/>
  <c r="AO248"/>
  <c r="BC202"/>
  <c r="BK81"/>
  <c r="BN223"/>
  <c r="BD176"/>
  <c r="BD76"/>
  <c r="AM193"/>
  <c r="BE221"/>
  <c r="BD198"/>
  <c r="BC220"/>
  <c r="BQ197"/>
  <c r="BC182"/>
  <c r="BF127"/>
  <c r="AO217"/>
  <c r="AN193"/>
  <c r="W132"/>
  <c r="W133" s="1"/>
  <c r="BB223"/>
  <c r="CB120"/>
  <c r="CD120" s="1"/>
  <c r="CW120" s="1"/>
  <c r="AN217"/>
  <c r="AN218" s="1"/>
  <c r="AW193"/>
  <c r="AW218" s="1"/>
  <c r="AM248"/>
  <c r="BA213"/>
  <c r="BR49"/>
  <c r="BS49" s="1"/>
  <c r="BS210" s="1"/>
  <c r="BB179"/>
  <c r="DD54"/>
  <c r="BB28"/>
  <c r="BA186"/>
  <c r="AY201"/>
  <c r="BD180"/>
  <c r="BD105"/>
  <c r="AZ180"/>
  <c r="AZ105"/>
  <c r="BB221"/>
  <c r="BN173"/>
  <c r="AC218"/>
  <c r="BA198"/>
  <c r="P193"/>
  <c r="AP164"/>
  <c r="BZ198"/>
  <c r="BR104"/>
  <c r="BS104" s="1"/>
  <c r="BR93"/>
  <c r="BP209"/>
  <c r="BE183"/>
  <c r="BB209"/>
  <c r="AQ248"/>
  <c r="BF121"/>
  <c r="AY248"/>
  <c r="BB203"/>
  <c r="BR76"/>
  <c r="BS76" s="1"/>
  <c r="BC223"/>
  <c r="AN195"/>
  <c r="AW195"/>
  <c r="U218"/>
  <c r="U195"/>
  <c r="AT218"/>
  <c r="AT195"/>
  <c r="AO218"/>
  <c r="BS18"/>
  <c r="BS103"/>
  <c r="Q218"/>
  <c r="Q195"/>
  <c r="AV218"/>
  <c r="AV195"/>
  <c r="AU218"/>
  <c r="AU195"/>
  <c r="AB218"/>
  <c r="AB195"/>
  <c r="W218"/>
  <c r="AX195"/>
  <c r="AA218"/>
  <c r="AA195"/>
  <c r="R218"/>
  <c r="R195"/>
  <c r="AY149"/>
  <c r="BQ111"/>
  <c r="BQ149" s="1"/>
  <c r="AZ179"/>
  <c r="AZ102"/>
  <c r="BF103"/>
  <c r="AZ220"/>
  <c r="AZ200"/>
  <c r="AZ146"/>
  <c r="BF81"/>
  <c r="AZ178"/>
  <c r="BF59"/>
  <c r="X223"/>
  <c r="X192"/>
  <c r="X193" s="1"/>
  <c r="X198"/>
  <c r="X217" s="1"/>
  <c r="AL128"/>
  <c r="AD128"/>
  <c r="BP179"/>
  <c r="BP102"/>
  <c r="Z218"/>
  <c r="Z195"/>
  <c r="BF27"/>
  <c r="AR199"/>
  <c r="AR142"/>
  <c r="BK16"/>
  <c r="BC203"/>
  <c r="BC9"/>
  <c r="BD219"/>
  <c r="BD224" s="1"/>
  <c r="BD204"/>
  <c r="BD164"/>
  <c r="BD9"/>
  <c r="BB180"/>
  <c r="BB105"/>
  <c r="BA200"/>
  <c r="BA220"/>
  <c r="BA146"/>
  <c r="BK74"/>
  <c r="BK73" s="1"/>
  <c r="AR73"/>
  <c r="BK37"/>
  <c r="AR211"/>
  <c r="BR204"/>
  <c r="BS33"/>
  <c r="BS204" s="1"/>
  <c r="BD199"/>
  <c r="BD142"/>
  <c r="BF166"/>
  <c r="BL13"/>
  <c r="AR206"/>
  <c r="BK12"/>
  <c r="AZ203"/>
  <c r="BF11"/>
  <c r="BE219"/>
  <c r="BE224" s="1"/>
  <c r="BE204"/>
  <c r="BE9"/>
  <c r="BE164"/>
  <c r="BE222"/>
  <c r="BE173"/>
  <c r="BA222"/>
  <c r="BA173"/>
  <c r="BF113"/>
  <c r="BO222"/>
  <c r="BO173"/>
  <c r="BP220"/>
  <c r="BP200"/>
  <c r="BP146"/>
  <c r="BR80"/>
  <c r="BO147"/>
  <c r="AZ175"/>
  <c r="BF118"/>
  <c r="BM176"/>
  <c r="BR77"/>
  <c r="BO197"/>
  <c r="BR35"/>
  <c r="BR207"/>
  <c r="BS31"/>
  <c r="BS207" s="1"/>
  <c r="AR207"/>
  <c r="AR165"/>
  <c r="BK15"/>
  <c r="AR219"/>
  <c r="AR224" s="1"/>
  <c r="AR204"/>
  <c r="BK10"/>
  <c r="AR9"/>
  <c r="P132"/>
  <c r="P133" s="1"/>
  <c r="BG9"/>
  <c r="BD209"/>
  <c r="BG111"/>
  <c r="AK132"/>
  <c r="AK133" s="1"/>
  <c r="BC198"/>
  <c r="BA201"/>
  <c r="BF77"/>
  <c r="BE182"/>
  <c r="AP54"/>
  <c r="AP248" s="1"/>
  <c r="AQ217"/>
  <c r="BP198"/>
  <c r="BB219"/>
  <c r="BB224" s="1"/>
  <c r="AP213"/>
  <c r="BD183"/>
  <c r="BQ186"/>
  <c r="BE206"/>
  <c r="BO153"/>
  <c r="CB87"/>
  <c r="BE186"/>
  <c r="BP182"/>
  <c r="BE54"/>
  <c r="BE209"/>
  <c r="BO209"/>
  <c r="BP197"/>
  <c r="BF36"/>
  <c r="BL36" s="1"/>
  <c r="AZ177"/>
  <c r="AR200"/>
  <c r="BD54"/>
  <c r="BO21"/>
  <c r="BM182"/>
  <c r="BB201"/>
  <c r="V218"/>
  <c r="V195"/>
  <c r="AZ221"/>
  <c r="BF92"/>
  <c r="BD220"/>
  <c r="BD146"/>
  <c r="BD200"/>
  <c r="AF218"/>
  <c r="AF195"/>
  <c r="BL127"/>
  <c r="AH218"/>
  <c r="AH195"/>
  <c r="BS67"/>
  <c r="AR140"/>
  <c r="BK29"/>
  <c r="AR28"/>
  <c r="BK93"/>
  <c r="AR155"/>
  <c r="AR185"/>
  <c r="BK91"/>
  <c r="BO177"/>
  <c r="BO17"/>
  <c r="AR222"/>
  <c r="BK113"/>
  <c r="AR173"/>
  <c r="BF111"/>
  <c r="BA149"/>
  <c r="BE179"/>
  <c r="BE102"/>
  <c r="BA179"/>
  <c r="BA102"/>
  <c r="BR220"/>
  <c r="BR146"/>
  <c r="BS81"/>
  <c r="AR171"/>
  <c r="BK14"/>
  <c r="BF207"/>
  <c r="BF165"/>
  <c r="BL15"/>
  <c r="BK226"/>
  <c r="AI195"/>
  <c r="AI218"/>
  <c r="O218"/>
  <c r="O195"/>
  <c r="BA180"/>
  <c r="BA105"/>
  <c r="AY185"/>
  <c r="BQ91"/>
  <c r="BE176"/>
  <c r="BE76"/>
  <c r="AR61"/>
  <c r="BK61" s="1"/>
  <c r="AZ61"/>
  <c r="BF61" s="1"/>
  <c r="BL61" s="1"/>
  <c r="AJ218"/>
  <c r="AJ195"/>
  <c r="N218"/>
  <c r="N195"/>
  <c r="BM223"/>
  <c r="BR127"/>
  <c r="BP222"/>
  <c r="BP173"/>
  <c r="J218"/>
  <c r="J195"/>
  <c r="AS218"/>
  <c r="AS195"/>
  <c r="L218"/>
  <c r="L195"/>
  <c r="Y218"/>
  <c r="Y195"/>
  <c r="AR170"/>
  <c r="BK62"/>
  <c r="BK162" s="1"/>
  <c r="BK190"/>
  <c r="BQ140"/>
  <c r="BQ28"/>
  <c r="BN199"/>
  <c r="BN142"/>
  <c r="BN9"/>
  <c r="BP180"/>
  <c r="BP105"/>
  <c r="BR96"/>
  <c r="BS96" s="1"/>
  <c r="BM153"/>
  <c r="BF74"/>
  <c r="AZ73"/>
  <c r="AZ169"/>
  <c r="BF131"/>
  <c r="BO182"/>
  <c r="BR64"/>
  <c r="AZ210"/>
  <c r="BF49"/>
  <c r="AZ183"/>
  <c r="BF87"/>
  <c r="AR168"/>
  <c r="BK55"/>
  <c r="BM205"/>
  <c r="BR39"/>
  <c r="BC176"/>
  <c r="BC76"/>
  <c r="BS22"/>
  <c r="AZ208"/>
  <c r="BF95"/>
  <c r="BK94"/>
  <c r="AR153"/>
  <c r="BE140"/>
  <c r="BE28"/>
  <c r="BF177"/>
  <c r="BL18"/>
  <c r="BF17"/>
  <c r="BK219"/>
  <c r="BK196"/>
  <c r="AN248"/>
  <c r="AM132"/>
  <c r="AM133" s="1"/>
  <c r="AR183"/>
  <c r="AQ193"/>
  <c r="AZ201"/>
  <c r="BC164"/>
  <c r="BR95"/>
  <c r="BD221"/>
  <c r="BD182"/>
  <c r="BD197"/>
  <c r="BP221"/>
  <c r="CB89"/>
  <c r="AP217"/>
  <c r="CB88"/>
  <c r="BB182"/>
  <c r="BA28"/>
  <c r="BF12"/>
  <c r="AP132"/>
  <c r="AP133" s="1"/>
  <c r="BM213"/>
  <c r="BP223"/>
  <c r="BE201"/>
  <c r="AM217"/>
  <c r="AM218" s="1"/>
  <c r="BC153"/>
  <c r="BB186"/>
  <c r="BN197"/>
  <c r="BE213"/>
  <c r="BE21"/>
  <c r="AQ132"/>
  <c r="AQ133" s="1"/>
  <c r="BB213"/>
  <c r="AZ206"/>
  <c r="BA221"/>
  <c r="BA182"/>
  <c r="BF39"/>
  <c r="AP193"/>
  <c r="BQ219"/>
  <c r="BQ224" s="1"/>
  <c r="AK193"/>
  <c r="BR94"/>
  <c r="BR200" s="1"/>
  <c r="BA183"/>
  <c r="AY132"/>
  <c r="AY133" s="1"/>
  <c r="BR91"/>
  <c r="BA209"/>
  <c r="BR37"/>
  <c r="BF32"/>
  <c r="BL32" s="1"/>
  <c r="BD21"/>
  <c r="BR27"/>
  <c r="BF16"/>
  <c r="AR182"/>
  <c r="BG76"/>
  <c r="BP21"/>
  <c r="AE218"/>
  <c r="AE195"/>
  <c r="BC169"/>
  <c r="BK131"/>
  <c r="BD179"/>
  <c r="BD102"/>
  <c r="AZ153"/>
  <c r="BF94"/>
  <c r="BA176"/>
  <c r="BA76"/>
  <c r="AZ182"/>
  <c r="BF64"/>
  <c r="AZ197"/>
  <c r="BF35"/>
  <c r="BM105"/>
  <c r="BM180"/>
  <c r="BR106"/>
  <c r="T218"/>
  <c r="T195"/>
  <c r="AR180"/>
  <c r="AR105"/>
  <c r="BK106"/>
  <c r="BK48"/>
  <c r="AR209"/>
  <c r="DD198"/>
  <c r="DD17"/>
  <c r="AR177"/>
  <c r="BK18"/>
  <c r="AR17"/>
  <c r="BR155"/>
  <c r="BS93"/>
  <c r="BS155" s="1"/>
  <c r="AZ211"/>
  <c r="BF37"/>
  <c r="BK49"/>
  <c r="AR210"/>
  <c r="AR205"/>
  <c r="BK39"/>
  <c r="BR140"/>
  <c r="BS29"/>
  <c r="BO199"/>
  <c r="BO142"/>
  <c r="BA171"/>
  <c r="BF14"/>
  <c r="BO179"/>
  <c r="BO102"/>
  <c r="BD140"/>
  <c r="BD28"/>
  <c r="BN140"/>
  <c r="BN28"/>
  <c r="BN248" s="1"/>
  <c r="AR213"/>
  <c r="BK27"/>
  <c r="S195"/>
  <c r="S218"/>
  <c r="BS131"/>
  <c r="BS169" s="1"/>
  <c r="BR169"/>
  <c r="BE180"/>
  <c r="BE105"/>
  <c r="BK95"/>
  <c r="AR208"/>
  <c r="AZ155"/>
  <c r="BF93"/>
  <c r="AZ185"/>
  <c r="BF91"/>
  <c r="AZ186"/>
  <c r="BF67"/>
  <c r="AZ209"/>
  <c r="BF48"/>
  <c r="BC211"/>
  <c r="BC28"/>
  <c r="BK127"/>
  <c r="BK67"/>
  <c r="AR186"/>
  <c r="BR168"/>
  <c r="BS57"/>
  <c r="AZ168"/>
  <c r="BF55"/>
  <c r="AZ202"/>
  <c r="BF23"/>
  <c r="BN198"/>
  <c r="BN17"/>
  <c r="BN177"/>
  <c r="BO206"/>
  <c r="BO219"/>
  <c r="BO224" s="1"/>
  <c r="BO171"/>
  <c r="BO9"/>
  <c r="AR203"/>
  <c r="BK11"/>
  <c r="AZ219"/>
  <c r="AZ224" s="1"/>
  <c r="AZ204"/>
  <c r="BF10"/>
  <c r="AZ9"/>
  <c r="AR147"/>
  <c r="BK80"/>
  <c r="K218"/>
  <c r="K195"/>
  <c r="BE200"/>
  <c r="BE217" s="1"/>
  <c r="BE220"/>
  <c r="BE146"/>
  <c r="BO200"/>
  <c r="BO220"/>
  <c r="BO146"/>
  <c r="AD54"/>
  <c r="BO61"/>
  <c r="BR149"/>
  <c r="BS111"/>
  <c r="BS149" s="1"/>
  <c r="AR176"/>
  <c r="AR76"/>
  <c r="BK77"/>
  <c r="AZ140"/>
  <c r="BF29"/>
  <c r="AZ28"/>
  <c r="BP206"/>
  <c r="BP219"/>
  <c r="BP224" s="1"/>
  <c r="BP171"/>
  <c r="BP9"/>
  <c r="BR203"/>
  <c r="BS36"/>
  <c r="BS203" s="1"/>
  <c r="AR201"/>
  <c r="AR166"/>
  <c r="BK13"/>
  <c r="AR149"/>
  <c r="BK111"/>
  <c r="BK103"/>
  <c r="BK102" s="1"/>
  <c r="AR102"/>
  <c r="AR179"/>
  <c r="AR221"/>
  <c r="BK92"/>
  <c r="BC54"/>
  <c r="BC168"/>
  <c r="BK118"/>
  <c r="BK206" s="1"/>
  <c r="AR175"/>
  <c r="AR202"/>
  <c r="BK23"/>
  <c r="BK202" s="1"/>
  <c r="BK22"/>
  <c r="AR21"/>
  <c r="BO140"/>
  <c r="BO28"/>
  <c r="BD213"/>
  <c r="BC197"/>
  <c r="BA21"/>
  <c r="BA54"/>
  <c r="BG54"/>
  <c r="P248"/>
  <c r="DD73"/>
  <c r="X132"/>
  <c r="AZ21"/>
  <c r="BE223"/>
  <c r="BD223"/>
  <c r="CW54"/>
  <c r="BR48"/>
  <c r="BP28"/>
  <c r="BR16"/>
  <c r="BP186"/>
  <c r="BA197"/>
  <c r="BM206"/>
  <c r="BF106"/>
  <c r="BF80"/>
  <c r="BM186"/>
  <c r="BN182"/>
  <c r="BM28"/>
  <c r="BM248" s="1"/>
  <c r="BP213"/>
  <c r="AL213"/>
  <c r="BQ213"/>
  <c r="BR92"/>
  <c r="BO221"/>
  <c r="BG91"/>
  <c r="BF62"/>
  <c r="AL54"/>
  <c r="AL132" s="1"/>
  <c r="AL133" s="1"/>
  <c r="BO186"/>
  <c r="BK225"/>
  <c r="BR23"/>
  <c r="BR14"/>
  <c r="BA206"/>
  <c r="AO132"/>
  <c r="AO133" s="1"/>
  <c r="BR113"/>
  <c r="BV198"/>
  <c r="BR74"/>
  <c r="BR186" s="1"/>
  <c r="AK217"/>
  <c r="BM198"/>
  <c r="BM217" s="1"/>
  <c r="BB198"/>
  <c r="BD201"/>
  <c r="BC219"/>
  <c r="BC224" s="1"/>
  <c r="DD21"/>
  <c r="BB54"/>
  <c r="AZ17"/>
  <c r="BA219"/>
  <c r="BA224" s="1"/>
  <c r="AR220"/>
  <c r="AR197"/>
  <c r="W195" l="1"/>
  <c r="P218"/>
  <c r="CD198"/>
  <c r="CW121"/>
  <c r="CW198" s="1"/>
  <c r="BR102"/>
  <c r="BR28"/>
  <c r="BR179"/>
  <c r="BC217"/>
  <c r="AR54"/>
  <c r="BD193"/>
  <c r="BC193"/>
  <c r="BB193"/>
  <c r="BQ132"/>
  <c r="BQ133" s="1"/>
  <c r="AY217"/>
  <c r="BA248"/>
  <c r="BR210"/>
  <c r="BB248"/>
  <c r="BB217"/>
  <c r="AZ54"/>
  <c r="BP193"/>
  <c r="BA193"/>
  <c r="BR177"/>
  <c r="AZ164"/>
  <c r="BK213"/>
  <c r="BQ248"/>
  <c r="BP217"/>
  <c r="AY193"/>
  <c r="AY218" s="1"/>
  <c r="BA217"/>
  <c r="AD248"/>
  <c r="BF140"/>
  <c r="BL29"/>
  <c r="BF28"/>
  <c r="BF204"/>
  <c r="BF219"/>
  <c r="BF224" s="1"/>
  <c r="BF164"/>
  <c r="BL10"/>
  <c r="BF9"/>
  <c r="BS168"/>
  <c r="BF209"/>
  <c r="BL48"/>
  <c r="BL91"/>
  <c r="BF185"/>
  <c r="BF171"/>
  <c r="BL14"/>
  <c r="BK177"/>
  <c r="BK17"/>
  <c r="BK232" s="1"/>
  <c r="BK211"/>
  <c r="BK105"/>
  <c r="BF197"/>
  <c r="BL35"/>
  <c r="BR185"/>
  <c r="BS91"/>
  <c r="BS185" s="1"/>
  <c r="AK218"/>
  <c r="AK195"/>
  <c r="BF206"/>
  <c r="BL12"/>
  <c r="AQ218"/>
  <c r="AQ195"/>
  <c r="BF73"/>
  <c r="BL74"/>
  <c r="BL73" s="1"/>
  <c r="BS127"/>
  <c r="BF221"/>
  <c r="BL92"/>
  <c r="BL201" s="1"/>
  <c r="C199"/>
  <c r="BK224"/>
  <c r="BK188"/>
  <c r="BK164"/>
  <c r="BK216" s="1"/>
  <c r="BK9"/>
  <c r="BR147"/>
  <c r="BS80"/>
  <c r="BS147" s="1"/>
  <c r="BF213"/>
  <c r="BL27"/>
  <c r="BS177"/>
  <c r="BS17"/>
  <c r="X218"/>
  <c r="X195"/>
  <c r="BD248"/>
  <c r="AD132"/>
  <c r="AD133" s="1"/>
  <c r="BN217"/>
  <c r="BD217"/>
  <c r="BB132"/>
  <c r="BB133" s="1"/>
  <c r="BE193"/>
  <c r="BE132"/>
  <c r="BE133" s="1"/>
  <c r="BM132"/>
  <c r="BM133" s="1"/>
  <c r="P195"/>
  <c r="BF170"/>
  <c r="BL62"/>
  <c r="BF180"/>
  <c r="BL106"/>
  <c r="BL105" s="1"/>
  <c r="BF105"/>
  <c r="BR142"/>
  <c r="BR199"/>
  <c r="BS16"/>
  <c r="BR222"/>
  <c r="BS113"/>
  <c r="BR173"/>
  <c r="BR202"/>
  <c r="BS23"/>
  <c r="BS202" s="1"/>
  <c r="BR221"/>
  <c r="BR183"/>
  <c r="BS92"/>
  <c r="BS201" s="1"/>
  <c r="BF147"/>
  <c r="BL80"/>
  <c r="X133"/>
  <c r="BR61"/>
  <c r="BR213" s="1"/>
  <c r="BO164"/>
  <c r="BO193" s="1"/>
  <c r="BO54"/>
  <c r="BO248" s="1"/>
  <c r="BF211"/>
  <c r="BL37"/>
  <c r="BS27"/>
  <c r="BS94"/>
  <c r="BR153"/>
  <c r="BF205"/>
  <c r="BL39"/>
  <c r="BR208"/>
  <c r="BS95"/>
  <c r="BS208" s="1"/>
  <c r="BL177"/>
  <c r="BL17"/>
  <c r="BF208"/>
  <c r="BL95"/>
  <c r="BR182"/>
  <c r="BS64"/>
  <c r="BF176"/>
  <c r="BL77"/>
  <c r="BF76"/>
  <c r="BR176"/>
  <c r="BS77"/>
  <c r="BS176" s="1"/>
  <c r="BF203"/>
  <c r="BL11"/>
  <c r="AL192"/>
  <c r="AL193" s="1"/>
  <c r="AZ128"/>
  <c r="AZ132" s="1"/>
  <c r="AZ133" s="1"/>
  <c r="AR128"/>
  <c r="AR132" s="1"/>
  <c r="AR133" s="1"/>
  <c r="AL223"/>
  <c r="AL198"/>
  <c r="AL217" s="1"/>
  <c r="BF178"/>
  <c r="BL59"/>
  <c r="BP132"/>
  <c r="BP133" s="1"/>
  <c r="BN193"/>
  <c r="BR201"/>
  <c r="BF183"/>
  <c r="BK28"/>
  <c r="BK221" s="1"/>
  <c r="BD132"/>
  <c r="BD133" s="1"/>
  <c r="BC132"/>
  <c r="BC133" s="1"/>
  <c r="AM195"/>
  <c r="BA132"/>
  <c r="BA133" s="1"/>
  <c r="BR219"/>
  <c r="BR224" s="1"/>
  <c r="BR206"/>
  <c r="BR171"/>
  <c r="BS14"/>
  <c r="BR9"/>
  <c r="BR209"/>
  <c r="BS48"/>
  <c r="BS209" s="1"/>
  <c r="BK207"/>
  <c r="BK21"/>
  <c r="BK201"/>
  <c r="BK222"/>
  <c r="BK235"/>
  <c r="BF202"/>
  <c r="BL23"/>
  <c r="BL202" s="1"/>
  <c r="BF186"/>
  <c r="BL67"/>
  <c r="BF155"/>
  <c r="BL93"/>
  <c r="BF182"/>
  <c r="BL64"/>
  <c r="BF153"/>
  <c r="BL94"/>
  <c r="BF199"/>
  <c r="BF142"/>
  <c r="BL16"/>
  <c r="BR211"/>
  <c r="BS37"/>
  <c r="BS211" s="1"/>
  <c r="AP218"/>
  <c r="AP195"/>
  <c r="BR205"/>
  <c r="BS39"/>
  <c r="BS205" s="1"/>
  <c r="BQ185"/>
  <c r="BQ193" s="1"/>
  <c r="BQ198"/>
  <c r="BQ217" s="1"/>
  <c r="BF149"/>
  <c r="BL111"/>
  <c r="BK242"/>
  <c r="BK168"/>
  <c r="BF222"/>
  <c r="C198"/>
  <c r="BF173"/>
  <c r="BL113"/>
  <c r="AD192"/>
  <c r="AD193" s="1"/>
  <c r="BO128"/>
  <c r="AD223"/>
  <c r="BG128"/>
  <c r="AD198"/>
  <c r="AD217" s="1"/>
  <c r="BS179"/>
  <c r="BS102"/>
  <c r="BC248"/>
  <c r="BP248"/>
  <c r="BE248"/>
  <c r="CB198"/>
  <c r="AL248"/>
  <c r="AO195"/>
  <c r="BS74"/>
  <c r="BS73" s="1"/>
  <c r="BR73"/>
  <c r="BF168"/>
  <c r="BL55"/>
  <c r="BF54"/>
  <c r="BS194"/>
  <c r="BD218"/>
  <c r="BD195"/>
  <c r="BS140"/>
  <c r="BR180"/>
  <c r="BR105"/>
  <c r="BS106"/>
  <c r="BF210"/>
  <c r="BL49"/>
  <c r="BF169"/>
  <c r="BT131"/>
  <c r="BS200"/>
  <c r="BS220"/>
  <c r="BS146"/>
  <c r="BR197"/>
  <c r="BS35"/>
  <c r="BS197" s="1"/>
  <c r="BF175"/>
  <c r="BL118"/>
  <c r="BK229"/>
  <c r="BK187"/>
  <c r="C197"/>
  <c r="BF200"/>
  <c r="BF220"/>
  <c r="BL81"/>
  <c r="BF146"/>
  <c r="BF179"/>
  <c r="BL103"/>
  <c r="BL102" s="1"/>
  <c r="BF102"/>
  <c r="BO213"/>
  <c r="BR21"/>
  <c r="BK54"/>
  <c r="BM193"/>
  <c r="BN132"/>
  <c r="BN133" s="1"/>
  <c r="BK220"/>
  <c r="BK239" s="1"/>
  <c r="BG132"/>
  <c r="AR164"/>
  <c r="BF201"/>
  <c r="AZ213"/>
  <c r="BF21"/>
  <c r="BP218" l="1"/>
  <c r="BB218"/>
  <c r="BC218"/>
  <c r="BL213"/>
  <c r="BS186"/>
  <c r="BA218"/>
  <c r="AY195"/>
  <c r="BK203"/>
  <c r="BO132"/>
  <c r="BO133" s="1"/>
  <c r="BS21"/>
  <c r="BS153"/>
  <c r="BQ218"/>
  <c r="BQ195"/>
  <c r="BK240"/>
  <c r="BK218"/>
  <c r="BM218"/>
  <c r="BM195"/>
  <c r="BS206"/>
  <c r="BS171"/>
  <c r="BS219"/>
  <c r="BS224" s="1"/>
  <c r="BS9"/>
  <c r="C196"/>
  <c r="C201" s="1"/>
  <c r="BL54"/>
  <c r="BL21"/>
  <c r="BB195"/>
  <c r="BS180"/>
  <c r="BS105"/>
  <c r="AD218"/>
  <c r="AD195"/>
  <c r="AL218"/>
  <c r="AL195"/>
  <c r="BS221"/>
  <c r="BS183"/>
  <c r="BS199"/>
  <c r="BS142"/>
  <c r="BS182"/>
  <c r="BP195"/>
  <c r="BO192"/>
  <c r="BR128"/>
  <c r="BO223"/>
  <c r="BO198"/>
  <c r="BO217" s="1"/>
  <c r="BO218" s="1"/>
  <c r="BN218"/>
  <c r="BN195"/>
  <c r="AZ192"/>
  <c r="AZ193" s="1"/>
  <c r="BF128"/>
  <c r="AZ223"/>
  <c r="AZ198"/>
  <c r="AZ217" s="1"/>
  <c r="AZ248"/>
  <c r="BS61"/>
  <c r="BR164"/>
  <c r="BR54"/>
  <c r="BR132" s="1"/>
  <c r="BR133" s="1"/>
  <c r="BK241"/>
  <c r="BK246" s="1"/>
  <c r="BK228"/>
  <c r="BK186"/>
  <c r="BR248"/>
  <c r="BS28"/>
  <c r="BL28"/>
  <c r="BC195"/>
  <c r="BF194"/>
  <c r="AR192"/>
  <c r="AR193" s="1"/>
  <c r="BK128"/>
  <c r="BK198" s="1"/>
  <c r="AR223"/>
  <c r="AR198"/>
  <c r="AR217" s="1"/>
  <c r="BS222"/>
  <c r="BS173"/>
  <c r="BE218"/>
  <c r="BE195"/>
  <c r="BL164"/>
  <c r="BL9"/>
  <c r="BA195"/>
  <c r="AR248"/>
  <c r="BO195" l="1"/>
  <c r="AR195"/>
  <c r="AR218"/>
  <c r="BS164"/>
  <c r="BS54"/>
  <c r="BF192"/>
  <c r="BF193" s="1"/>
  <c r="BL128"/>
  <c r="BL198" s="1"/>
  <c r="BF223"/>
  <c r="BF198"/>
  <c r="BF217" s="1"/>
  <c r="C200"/>
  <c r="BK132"/>
  <c r="BK133" s="1"/>
  <c r="BS213"/>
  <c r="BR192"/>
  <c r="BR193" s="1"/>
  <c r="BS128"/>
  <c r="BS248" s="1"/>
  <c r="BR223"/>
  <c r="BR198"/>
  <c r="BR217" s="1"/>
  <c r="BF248"/>
  <c r="AZ218"/>
  <c r="AZ195"/>
  <c r="BL132"/>
  <c r="BF132"/>
  <c r="BF133" s="1"/>
  <c r="BS132" l="1"/>
  <c r="BS133" s="1"/>
  <c r="BR218"/>
  <c r="BR195"/>
  <c r="BL133"/>
  <c r="C203"/>
  <c r="BF218"/>
  <c r="BH217"/>
  <c r="BF195"/>
  <c r="BS192"/>
  <c r="BS193" s="1"/>
  <c r="BS223"/>
  <c r="BS198"/>
  <c r="BS217" s="1"/>
  <c r="BS218" l="1"/>
  <c r="BS195"/>
</calcChain>
</file>

<file path=xl/sharedStrings.xml><?xml version="1.0" encoding="utf-8"?>
<sst xmlns="http://schemas.openxmlformats.org/spreadsheetml/2006/main" count="1366" uniqueCount="627">
  <si>
    <t>Program/ Project Title</t>
  </si>
  <si>
    <t>Agency Name</t>
  </si>
  <si>
    <t>Program/Project Description</t>
  </si>
  <si>
    <t xml:space="preserve">Spatial Coverage
</t>
  </si>
  <si>
    <t>16 Point Agenda Addressed</t>
  </si>
  <si>
    <t>PDP Results Matrices (RM) Critical Indicators Addressed</t>
  </si>
  <si>
    <t>Expected  Date of Presentation to the ICC</t>
  </si>
  <si>
    <t>Investment Targets In Thousand Pesos (PhP '000)</t>
  </si>
  <si>
    <t>Expected
Output</t>
  </si>
  <si>
    <t>Investment Targets (PhP million)</t>
  </si>
  <si>
    <t>Total
(2017 and Beyond)</t>
  </si>
  <si>
    <t>Total
(2013-2017 and Beyond)</t>
  </si>
  <si>
    <t>2017 and Beyond</t>
  </si>
  <si>
    <t>Total 
(2013-2016)</t>
  </si>
  <si>
    <t>Total 
(2013-2017 and Beyond)</t>
  </si>
  <si>
    <t>2013-2016</t>
  </si>
  <si>
    <t>Sector</t>
  </si>
  <si>
    <t>NG</t>
  </si>
  <si>
    <t>GOCC/ GFIs</t>
  </si>
  <si>
    <t>LGUs</t>
  </si>
  <si>
    <t>ODA Grant</t>
  </si>
  <si>
    <t>Private Sector</t>
  </si>
  <si>
    <t>Others</t>
  </si>
  <si>
    <t>Subtotal</t>
  </si>
  <si>
    <t>CAR</t>
  </si>
  <si>
    <t>I</t>
  </si>
  <si>
    <t>II</t>
  </si>
  <si>
    <t>III</t>
  </si>
  <si>
    <t>IVA</t>
  </si>
  <si>
    <t>IVB</t>
  </si>
  <si>
    <t>V</t>
  </si>
  <si>
    <t>VI</t>
  </si>
  <si>
    <t>VII</t>
  </si>
  <si>
    <t>VIII</t>
  </si>
  <si>
    <t>IX</t>
  </si>
  <si>
    <t>X</t>
  </si>
  <si>
    <t>XI</t>
  </si>
  <si>
    <t>XII</t>
  </si>
  <si>
    <t>XIII</t>
  </si>
  <si>
    <t>ARMM</t>
  </si>
  <si>
    <t>NCR</t>
  </si>
  <si>
    <t>Total 2013-2016</t>
  </si>
  <si>
    <t>Outcome A: Globally competitive agriculture, and globally competitive and innovative industry and services (Chapter 3 and 4)</t>
  </si>
  <si>
    <t>Sub-outcome: Competitiveness enhanced and productivity increased</t>
  </si>
  <si>
    <t>INFRASTRUCTURE OUTCOME: Quality Adequacy and accessibility of infrastructure facilities and services enhanced</t>
  </si>
  <si>
    <t>Improve connectivity and efficiency among urban centers and regional growth hubs</t>
  </si>
  <si>
    <t>Upgrading, Rehabilitation and Construction of Airports</t>
  </si>
  <si>
    <t xml:space="preserve">Development of Bicol International Airport </t>
  </si>
  <si>
    <t>DOTC</t>
  </si>
  <si>
    <t xml:space="preserve">Construction of new Daraga, Albay airport that will replace the existing Legazpi airport.
</t>
  </si>
  <si>
    <t>Regional</t>
  </si>
  <si>
    <t>Region V</t>
  </si>
  <si>
    <t>9,10</t>
  </si>
  <si>
    <t xml:space="preserve">Increased Passenger Transported by Air </t>
  </si>
  <si>
    <t>Capacitated approximately 1.1 million pax annually</t>
  </si>
  <si>
    <t>Achieved practical hourly capacity / Increased Annual Air Traffic</t>
  </si>
  <si>
    <t>Transport</t>
  </si>
  <si>
    <t>Puerto Princesa Airport Development Project (KEXIM)</t>
  </si>
  <si>
    <t xml:space="preserve">Construction of a new  passenger terminal building, cargo terminal building, and apron; widening and upgrading of the existing runway; installation of instrument landing equipment, and improvement and upgrading  of navigational aids and utility systems. 
</t>
  </si>
  <si>
    <t>Region IV-B</t>
  </si>
  <si>
    <t>Capacitated 2 million pax annually</t>
  </si>
  <si>
    <t>New Bohol Airport Construction and Sustainable Environment Protection Project</t>
  </si>
  <si>
    <t xml:space="preserve">Construction of a new airport at Panglao Island, Bohol, to replace the existing airport at Tagbilaran City. 
</t>
  </si>
  <si>
    <t>Region VII</t>
  </si>
  <si>
    <t>Capacitated 1.7 million pax annually</t>
  </si>
  <si>
    <t>Clark International Airport Construction of a Budget/ Low Cost Carrier (LCC) Terminal</t>
  </si>
  <si>
    <t>DOTC - CIAC</t>
  </si>
  <si>
    <t>Provision of a dedicated airport terminal and terminal facilities for budget/low cost carriers with an annual terminal capacity of 10 to 30 million passengers</t>
  </si>
  <si>
    <t>Region III</t>
  </si>
  <si>
    <t>Capacitated 4 million pax annually</t>
  </si>
  <si>
    <t xml:space="preserve">Mactan Cebu International Airport
Construction of the New Passenger International Terminal 
</t>
  </si>
  <si>
    <t>DOTC - MCIAA</t>
  </si>
  <si>
    <t>Capacitated 14.6 million pax annually</t>
  </si>
  <si>
    <t>Tacloban Airport Redevelopment Project</t>
  </si>
  <si>
    <t xml:space="preserve">Concreting of apron &amp; taxiway; completion of North-East shore protection; and development of the terminal building and other ancillary facilities. 
</t>
  </si>
  <si>
    <t>Region VIII</t>
  </si>
  <si>
    <t>Capacitated 2.9 million pax annually</t>
  </si>
  <si>
    <t>Upgrading of the San Fernando Airport*</t>
  </si>
  <si>
    <t>BCDA - PPMC</t>
  </si>
  <si>
    <t>Construction of aviation fuel shed; expansion of fire station with office and storage room; construction of perimeter fence of the new Central Tower; provision of additional fencing from Fire Station to Loading edge Hangar; removal of obstructions; provision of Runway End Safety Area; expansion of Vehicle Parking Area; acquisition of one unit of major foam tender fire fighting equipment; provision of air navigational facilities to meet the requirements for non-precisions instrument approach runway; provision of sufficient electric power supply; construction of new stub taxiway; and construction of New Apron.</t>
  </si>
  <si>
    <t>Region I</t>
  </si>
  <si>
    <t>2,9,15,16</t>
  </si>
  <si>
    <t>Existing Airport improved</t>
  </si>
  <si>
    <t>Water Transport</t>
  </si>
  <si>
    <t>Central Spine RoRo Development</t>
  </si>
  <si>
    <t>DOTC - PPA</t>
  </si>
  <si>
    <t xml:space="preserve">Construction and operation of an integrated transportation  system combining roll-on roll-off (RORO) ferry port network and services with connecting new toll roads linking Manila-Panay-Negros- Cebu-Bohol-Northern Mindanao. 
</t>
  </si>
  <si>
    <t>Interregional</t>
  </si>
  <si>
    <t>Region IV-A
Region VI
Region VII
Region X</t>
  </si>
  <si>
    <t xml:space="preserve">Decreased travel time via road RoRo transport system </t>
  </si>
  <si>
    <t>Facilities for RoRo ferry port network and services installed</t>
  </si>
  <si>
    <t>Investments in other small ports are being programmed for Regions III and IV-A. However, the investment amounts pale in comparison to those for MICT, South and North Harbors for which no information is available.</t>
  </si>
  <si>
    <t>Rgions III and IV-A ports improved</t>
  </si>
  <si>
    <t>Region III
Region IV-A</t>
  </si>
  <si>
    <t xml:space="preserve">Development of New Cebu International Port (Phase 1) </t>
  </si>
  <si>
    <t>DOTC - CPA</t>
  </si>
  <si>
    <t>Construction of a new International Port outside Cebu Baseport (Phase 1)</t>
  </si>
  <si>
    <t>High Standard Highways</t>
  </si>
  <si>
    <t>Central Luzon Link Expressway (CLLEX), Phase I</t>
  </si>
  <si>
    <t>DPWH</t>
  </si>
  <si>
    <t>Construction of a 4-lane expressway with a total length of 30.7km that connects the SCTEX in La Paz, Tarlac to Cabanatuan</t>
  </si>
  <si>
    <t xml:space="preserve">Decreased travel time in key corridors </t>
  </si>
  <si>
    <t>30.70km expressway constructed</t>
  </si>
  <si>
    <t>Cavite-Laguna (CALA) Expressway</t>
  </si>
  <si>
    <t>Construction of a 47km long 4 lane expressway from Kawit, Cavite to the Mamplasan exit of SLEX in Laguna
PPP Section (Cavite):
28.90km from Kawit, Cavite to Aguinaldo Highway in Silang, Cavite
ODA Section (Laguna):
18.1 km from Aguinaldo Highway in Silang, Cavite to SLEX (Mamplasan exit), Laguna</t>
  </si>
  <si>
    <t>Region IV-A</t>
  </si>
  <si>
    <t>47.00km expressway constructed</t>
  </si>
  <si>
    <t>Flood Control Dike Expressway</t>
  </si>
  <si>
    <t>Construction of 43.6km 4 lane road dike; and alignment start from Bicutan, Taguig connecting to the propose C-6 Expressway</t>
  </si>
  <si>
    <t>NCR
Region IV-A</t>
  </si>
  <si>
    <t xml:space="preserve">43.60km expressway constructed </t>
  </si>
  <si>
    <t>Southern Tagalog Arterial Road (STAR) Stage 2 (Phase II)</t>
  </si>
  <si>
    <t>Construction of additional two (2) lanes with a length of 19.74km of PCCP; asphalt overlaying of Sto. Tomas to Lipa City Section, Stage I; and implementation of remaining balance of works between the inter connection of SLEX (TR-3) and STAR Tollway</t>
  </si>
  <si>
    <t>19.74km expressway improved</t>
  </si>
  <si>
    <t>Calamba - Los Baños Toll Expressway</t>
  </si>
  <si>
    <t>15.50km expressway constructed</t>
  </si>
  <si>
    <t>Skyway - FTI - C5 Connector</t>
  </si>
  <si>
    <t>6.80 kilometer (including ramps) elevated expressway constructed</t>
  </si>
  <si>
    <t>National/Provincial Roads</t>
  </si>
  <si>
    <t>Modernization of Kennon Road*</t>
  </si>
  <si>
    <t>BCDA</t>
  </si>
  <si>
    <t>Improvement of the existing road into a Tollway</t>
  </si>
  <si>
    <t>CAR
Region I</t>
  </si>
  <si>
    <t>9, 16</t>
  </si>
  <si>
    <t>Decreased travel time in key corridors</t>
  </si>
  <si>
    <t>41.2km road upgraded to tollway standard</t>
  </si>
  <si>
    <t>Arterial Road Bypass Project Phase II, Plaridel Bypass Road Project</t>
  </si>
  <si>
    <t>Construction of bypass road that will start at the end of Phase I in Bustos and ends at Brgy. Massim, San Rafael, Bulacan a total length of 9.96km to lessen the traffic in Pan-Phil Highway and shorten the travel time to neighboring areas</t>
  </si>
  <si>
    <t>9.96km road constructed</t>
  </si>
  <si>
    <t>Samar Pacific Coastal Road Project</t>
  </si>
  <si>
    <t>14.87km road improved</t>
  </si>
  <si>
    <t>only 1,032 M is diaggregated</t>
  </si>
  <si>
    <t>Baler-Casiguran Road Project</t>
  </si>
  <si>
    <t>Linking Baler to Casiguran; and improvement/construction of 33km of road, 8 bridges (285lm), and drainage structure and road safety facilities</t>
  </si>
  <si>
    <t>33.00km of road and 285lm of bridges improved</t>
  </si>
  <si>
    <t>Albay West Coast Road</t>
  </si>
  <si>
    <t>Construction of 42.90km road linking the municipalities of Libon and Pio Duran via its coastal barangays. Currently it is a predominantly gravel road in bad condition with short and intermittent stretches of concrete in fair condition. The road section has 9 bridges, 1 RCDG, 4 spillways, 4 bailey bridges and 1 Flat slab bridge</t>
  </si>
  <si>
    <t>42.90km road constructed</t>
  </si>
  <si>
    <t>Dalton Pass East Alignment</t>
  </si>
  <si>
    <t>Construction of an alternate route to Dalton Pass along the eastern alignment with a total length of 60.45km. It is located east of the existing Dalton Pass Section starting from San Jose City, Nueva Ecija to Aritao, Nueva Vizcaya in the north</t>
  </si>
  <si>
    <t>60.45km road constructed</t>
  </si>
  <si>
    <t>Bridges under Design and Build</t>
  </si>
  <si>
    <t>Nationwide</t>
  </si>
  <si>
    <t xml:space="preserve">18,843lm bridges constructed </t>
  </si>
  <si>
    <t xml:space="preserve">Mansalay-Bulalacao- Magsaysay-San Jose, Mindoro Oriental/Mindoro Occidental
</t>
  </si>
  <si>
    <t xml:space="preserve">Construction of 87.75km road </t>
  </si>
  <si>
    <t>87.75km road constructed</t>
  </si>
  <si>
    <t xml:space="preserve">Midsayap-Sultan Sabarongis-Tacurong Road, Maguindanao 
</t>
  </si>
  <si>
    <t xml:space="preserve">Construction of  71.16km road </t>
  </si>
  <si>
    <t>Region XII</t>
  </si>
  <si>
    <t>71.16km road constructed</t>
  </si>
  <si>
    <t xml:space="preserve">Tangub City-Bonifacio-Don Victorino Road, Misamis Occidental, Zamboanga Del Norte
</t>
  </si>
  <si>
    <t xml:space="preserve">Construction of 56.60km road </t>
  </si>
  <si>
    <t>Region IX
Region X</t>
  </si>
  <si>
    <t>56.60km road constructed</t>
  </si>
  <si>
    <t xml:space="preserve">Caticlan-Malay-Nabas Road, Aklan
</t>
  </si>
  <si>
    <t xml:space="preserve">Construction of  22.94km road </t>
  </si>
  <si>
    <t>Region VI</t>
  </si>
  <si>
    <t>22.94km road constructed</t>
  </si>
  <si>
    <t xml:space="preserve">San Carlos-Dumaguete Road, Negros Oriental
</t>
  </si>
  <si>
    <t xml:space="preserve">Construction of 126.79km road </t>
  </si>
  <si>
    <t>126.79km road constructed</t>
  </si>
  <si>
    <t xml:space="preserve">Guihulngan-Isabela-Binalbagan Road, Negros Oriental
</t>
  </si>
  <si>
    <t xml:space="preserve">Construction of 67.66km road </t>
  </si>
  <si>
    <t>67.66km road constructed</t>
  </si>
  <si>
    <t xml:space="preserve">Cordillera Road Impvt. Project, Phase II
Bulanao-Pinukpuk Jct (Kalinga)
Abbut-Tuao (Cagayan) Road Kalinga, Cagayan 
</t>
  </si>
  <si>
    <t xml:space="preserve">Construction of 48.10km road </t>
  </si>
  <si>
    <t>CAR
Region II</t>
  </si>
  <si>
    <t>48.10km road constructed</t>
  </si>
  <si>
    <t xml:space="preserve">Jct. Abo-Abo-Quezon-Rizal  (Punta Baja) Road, Palawan
</t>
  </si>
  <si>
    <t xml:space="preserve">Construction of 64.48km road </t>
  </si>
  <si>
    <t>64.48km road constructed</t>
  </si>
  <si>
    <t xml:space="preserve">Sto. Niño-Buluang Road, Palawan
</t>
  </si>
  <si>
    <t xml:space="preserve">Construction of  43.59km road </t>
  </si>
  <si>
    <t>43.59km road constructed</t>
  </si>
  <si>
    <t xml:space="preserve">Caramoan Peninsula Road, (Lagonoy-Presentacion-   Garchitorena-Caramoan-   Guijalo-San Vicente), Camarines Sur
</t>
  </si>
  <si>
    <t xml:space="preserve">Construction of 90.40km road </t>
  </si>
  <si>
    <t>90.40km road constructed</t>
  </si>
  <si>
    <t xml:space="preserve">Cebu City-Bogo Road, Cebu
</t>
  </si>
  <si>
    <t xml:space="preserve">Construction of 106.00km road </t>
  </si>
  <si>
    <t>106.00km road constructed</t>
  </si>
  <si>
    <t xml:space="preserve">Biliran Island Circumferential Road, (Kawayan-Culaba-Caibiran-Cabucayan), Biliran
</t>
  </si>
  <si>
    <t xml:space="preserve">Construction of 68.65km road </t>
  </si>
  <si>
    <t>68.65km road constructed</t>
  </si>
  <si>
    <t xml:space="preserve">Iligan-Aurora Road, (Linamon-Lala Section) Lanao Del Norte
</t>
  </si>
  <si>
    <t xml:space="preserve">Construction of 97.20km road </t>
  </si>
  <si>
    <t>Region X</t>
  </si>
  <si>
    <t>97.20km road constructed</t>
  </si>
  <si>
    <t xml:space="preserve">Davao City-Digos Road, Davao-Cotabato Road, Davao
</t>
  </si>
  <si>
    <t>Region XI</t>
  </si>
  <si>
    <t xml:space="preserve">Parang-Lumbayanague Jct. Road, Lanao Del Sur
</t>
  </si>
  <si>
    <t xml:space="preserve">Construction of  67km road </t>
  </si>
  <si>
    <t>67km road constructed</t>
  </si>
  <si>
    <t>Central Luzon Road Projects</t>
  </si>
  <si>
    <t>233.25kilometer road improved</t>
  </si>
  <si>
    <t>Southern Luzon Road Projects</t>
  </si>
  <si>
    <t>The project aims to improve Laguna-Quezon-Camarines Norte roads. Rehabilitation and improvement will be done for 206-kilometer roads (Pagsanjan-Lucena Road, Tiaong-  Lucena Junction Road, Pagbilao-Camarines Road, and Lucena Diversion Road).</t>
  </si>
  <si>
    <t>206-kilometer road improved</t>
  </si>
  <si>
    <t>Secondary Road Packages for Metro Manila, Bulacan and Cavite</t>
  </si>
  <si>
    <t>a. Bulacan road package 1 and 2 : 40.4km of road upgrade and 25km of new road construction;
b. Cavite secondary roads: 6.7km of road upgrade and 68.6km of new road construction;
c. Sucat road upgrade: 7.7km of road upgrade;
d. Quirino road (Paranaque): 7.3km. of road upgrade;
e. Paranaque road package: 13km of road upgrade; and
f. Amang Rodriguez Av.&amp;Pres. Manuel Quezon: 15.3km of road upgrade.</t>
  </si>
  <si>
    <t>NCR
Region IV-A
Region III</t>
  </si>
  <si>
    <t>Urban Transport System</t>
  </si>
  <si>
    <t>LRT Line 1 Cavite Extension including JICA TA for FS</t>
  </si>
  <si>
    <t>DOTC - LRTA</t>
  </si>
  <si>
    <t>11.7km extension from Baclaran to Bacoor, Cavite</t>
  </si>
  <si>
    <t>Achieved optimal load factor</t>
  </si>
  <si>
    <t xml:space="preserve">11.70km system extended </t>
  </si>
  <si>
    <t>LRT Line 2 East Extension, including JICA TA for FS</t>
  </si>
  <si>
    <t>4.12km extension from the existing Santolan Station to Masinag Junction</t>
  </si>
  <si>
    <t xml:space="preserve">4.12km system extended </t>
  </si>
  <si>
    <t>Line 1 and Line 2 System Rehabilitation</t>
  </si>
  <si>
    <t xml:space="preserve">Restoration, rehabilitation and improvement works to be conducted in the systems, tracks, facilities and equipment of LRT Lines 1 and 2 </t>
  </si>
  <si>
    <t>2,9,15</t>
  </si>
  <si>
    <t>LRT Line 1 and 2 rehabilitated</t>
  </si>
  <si>
    <t>Common Station for LRT 1, MRT 3 and MRT 7</t>
  </si>
  <si>
    <t>Construction of  an integrated rail terminal for easy passenger transfer among LRT/MRT Lines 1, 3, and 7  at the North Avenue and EDSA intersection</t>
  </si>
  <si>
    <t>New Light Rail Station constructed</t>
  </si>
  <si>
    <t>MRT 3 Capacity Expansion</t>
  </si>
  <si>
    <t>DOTC - MRT 3</t>
  </si>
  <si>
    <t xml:space="preserve">Acquisition of 48 light rail vehicles (LRVs) to enhance passenger convenience,  improve reliability, reduce passenger waiting time and decongest crowded platforms 
</t>
  </si>
  <si>
    <t>NEDA Board confirmation on 04 September 2012. ICC/NB- approved cost is PhP8,633.64 million.</t>
  </si>
  <si>
    <t>48 LRVS procured</t>
  </si>
  <si>
    <t>Automated Fare Collection System</t>
  </si>
  <si>
    <t xml:space="preserve">Development of a contactless common ticketing system for Lines 1, 2 and 3 that will serve over 1 million passengers daily 
</t>
  </si>
  <si>
    <t>Automatic Fare Collection System for urban rail systems installed</t>
  </si>
  <si>
    <t>New Transport System (Alabang – Zapote Monorail)</t>
  </si>
  <si>
    <t>Construction of the monorail system from Alabang in Muntinlupa to Zapote in Cavite with the total length of 9.3 kilometers. The number of station is supporsed to be eight (8), and about 14 trains will be required.</t>
  </si>
  <si>
    <t>9.3-kilometers monorail system constructed</t>
  </si>
  <si>
    <t xml:space="preserve">Bus Rapid System in Metro Cebu, including CTF-WB TA for project preparation  
</t>
  </si>
  <si>
    <t>DOTC - LGU</t>
  </si>
  <si>
    <t xml:space="preserve">Construction of BRT Line in Cebu City including stations and other bus operation facilities 
</t>
  </si>
  <si>
    <t xml:space="preserve">BRT Line in Cebu City including stations and other bus operation facilities constructed
</t>
  </si>
  <si>
    <t>only 92,860 is diaggregated</t>
  </si>
  <si>
    <t>Manila Bus Rapid Transit</t>
  </si>
  <si>
    <t>Construction of BRT Lines in Metro Manila along  the following corridors:
• Ortigas-R5: Line 2-Ortigas-Taytay
• C5: Commonwealth-FTI
• R7: Lerma-España-Q. Ave.-Commonwealth- Regalado</t>
  </si>
  <si>
    <t>BRT Lines in Metro Manila along Ortigas-R5: Line 2-Ortigas-Taytay, C5: Commonwealth-FTI and R7: Lerma-España-Q. Ave.-Commonwealth- Regalado constructed</t>
  </si>
  <si>
    <t>EDSA - Taft Flyover</t>
  </si>
  <si>
    <t>Construction of a 4-lane flyover (1.44km including ramps, 0.96km withtout)  using a combination of Pre-stressed Girders, steel girders and steel truss system</t>
  </si>
  <si>
    <t>0.96km flyover constructed</t>
  </si>
  <si>
    <t>Construction of seven (7) interchanges in Metro Manila at the following locations:
C-2 (Gov Forbes Ave.)/R-7(Espana) 
C-3 (Araneta Ave.)/E. Rodriguez Sr..
C-5/Lanuza St.-Julia Vargas Ave.
EDSA/North Ave.-West Ave.-Mindanao Ave.
EDSA/Roosevelt Ave.
C-5/Kalayaan Ave.
C-5/Green Meadows/Acropolis/Calle Industria and P. Tuazon/Katipunan</t>
  </si>
  <si>
    <t>7 Interchanges constructed</t>
  </si>
  <si>
    <t>Rehabilitation of EDSA (C-4)</t>
  </si>
  <si>
    <t>Total rehabilitation and upgrading of EDSA from the intersection of Roxas Blvd. (R-1) in Pasay City up to Monumento Circle in Caloocan City with a length of 23km.
The project will be implemented in three (3) packages:
Package 1: Roxas Blvd. to Julia Vargas, 9.21km
Package 2: Julia Vargas to North Ave., 8.72km
Package 3: North Ave. to Monumento, 5.0km</t>
  </si>
  <si>
    <t>Metro Manila Skybridge</t>
  </si>
  <si>
    <t>MMDA</t>
  </si>
  <si>
    <t>Construction of a 25 meter wide 8.5km elevated road from  E. Rodriguez Ave. in QC to JP Rizal Ave. in Makati City and reduction of congestion along EDSA thereby improving the travel speed in Metro Manila</t>
  </si>
  <si>
    <t xml:space="preserve">8.5km road elevated </t>
  </si>
  <si>
    <t>Global City to Ortigas Center Link Road</t>
  </si>
  <si>
    <t>The new link road will provide new access connection between Global City and Ortigas Center which is situated between C5 Bagong Ilog and C4 (EDSA) Guadalupe
Consists of two (2) phases:
Phase I: Lawton-Sta. Monica, bridge length 557 lineal meters, 4-span temporary steel ramp, 6-span PC Box Girder and 3-span PCDG
Phase II: Elevated Access</t>
  </si>
  <si>
    <t>Lawton-Sta. Monica, bridge length 557 lineal meters, 4-span temporary steel ramp, 6-span PC Box Girder and 3-span PCDG plus Elevated Access under Phase II</t>
  </si>
  <si>
    <t>C3 Missing Link (San Juan to Makati)</t>
  </si>
  <si>
    <t>Construction of 6-lane road with a total length of 5.22
kilometer (considering the Alignment Alternative 4) from N.
Domingo to Ayala/Buendia traversing Pasig and San Juan
Rivers along the riverbanks. It involves construction of 1.19
kilometer 4-lane elevated double deck. 0.63 kilometer 6-lane
at grade, 2.98 kilometer 6-lane elevated single deck and
0.42 kilometer 6-lane over water, second level.</t>
  </si>
  <si>
    <t xml:space="preserve">6-lane road with a total length of 5.22 kilometers constructed </t>
  </si>
  <si>
    <t>EDSA / West Avenue / North Avenue/Mindanao Flyover</t>
  </si>
  <si>
    <t>EDSA / West Avenue / North Avenue/Mindanao Flyover constructed</t>
  </si>
  <si>
    <t>C5 / Green Meadows / Acropolis / Calle Industria / Eastwood</t>
  </si>
  <si>
    <t>A 1,098 l.m four (4) lane flyover structure with 276 meter approach road along C5 to provide a grade separator on the alternating roads of C5, Green Meadows Ave., Acropolis and
Calle Industria at Eastwood</t>
  </si>
  <si>
    <t>A 1,098 l.m four (4) lane flyover constructed</t>
  </si>
  <si>
    <t>Integrated Transport System Project</t>
  </si>
  <si>
    <t xml:space="preserve">Establishment of three (3) integrated terminals: North- ALI (Beside TriNoma), South- SLEX (FTI) and South-Coastal Road (PRA) in order to make  transportation within Metro Manila simpler and more efficient. 
</t>
  </si>
  <si>
    <t xml:space="preserve">3 Integrated Bus Terminals constructed </t>
  </si>
  <si>
    <t>Intelligent Transport System</t>
  </si>
  <si>
    <t>Decreased response time to roadside accidents</t>
  </si>
  <si>
    <t>Traffic Signal Controls System installed</t>
  </si>
  <si>
    <t>Installation of Road Safety Surveillance System and Wireless Communication System (installation of IP cameras and wireless communication equipment and infrastructure); installation of RFID Traffic Information Collection System (installation of RFID readers, RFID tags, and analytics software); installation of  Video Traffic Information Collection System (installation of fixed IP cameras, wireless communication equipment, software analytics and traffic database system); installation of LED Boards to convey traffic related messages; upgrading the radio communication system; involves the Integration of monitoring systems in Metro Manila using CCTVs that are interconnected to cover public safety concerns such as natural calamities, traffic accidents and criminal incidence, rehabilitation of the MMDA Communications and Command Center; and provision of equipment/tools for Engineering Support and Maintenance</t>
  </si>
  <si>
    <t>Safety, Road Information, Traffic Law Enforcement Systems installed</t>
  </si>
  <si>
    <t>Rail Transport</t>
  </si>
  <si>
    <t>Integrated Luzon Railway System*</t>
  </si>
  <si>
    <t>DOTC-PNR</t>
  </si>
  <si>
    <t>Construction of a railway system that will serve as a North-South Transportation Backbone</t>
  </si>
  <si>
    <t>Railway system (that will serve as a North-South Transportation Backbone) constructed</t>
  </si>
  <si>
    <t>Manila-Malolos Commuter Line*</t>
  </si>
  <si>
    <t>Construction of a railway system to serve commuters travelling from Manila to Malolos</t>
  </si>
  <si>
    <t>Region III
NCR</t>
  </si>
  <si>
    <t>Decreased travel cost (logistics)/Optimal load factor achieved</t>
  </si>
  <si>
    <t>Railway system to serve commuters travelling from Manila to Malolos constructed</t>
  </si>
  <si>
    <t>Support agricultural production</t>
  </si>
  <si>
    <t>Construction/Rehabilitation of Farm-to-Mill Roads</t>
  </si>
  <si>
    <t>DA-SRA</t>
  </si>
  <si>
    <t>Upgrading of the present road network and construction of the new ones to removes one of the constraints in improving agricultural productivity; rehabilitation of existing farm roads and construction of new ones; encouragment of sugarcane farmers to invest more on their farms in order to maximize its productivity potentials and open idle but arable lands for higher income.  The project, in the long run, would contribute to the continued growth and development of the agriculture sector.</t>
  </si>
  <si>
    <t>Region II
Region III
Region IV-A
Region V
Region VI
Region VII
Region VIII
Region X
Region XI
Region XII</t>
  </si>
  <si>
    <t>7,9,10</t>
  </si>
  <si>
    <t>Secured food and improved agricultural incomes</t>
  </si>
  <si>
    <t>760km. farm to mill roads constructed spread over 28 sugar districts</t>
  </si>
  <si>
    <t>Tumauini Reservoir Project</t>
  </si>
  <si>
    <t>DA-NIA</t>
  </si>
  <si>
    <t>Construction of 81 meters high dam to impound the river and run off water for irrigation and hydroelectric power.</t>
  </si>
  <si>
    <t>Region II</t>
  </si>
  <si>
    <t xml:space="preserve">Increased irrigation coverage </t>
  </si>
  <si>
    <t>2,385 ha. of new area generated and 3,615 ha of existing irrigated area rehabilitated</t>
  </si>
  <si>
    <t>Water</t>
  </si>
  <si>
    <t>Ilaguen Multipurpose Project</t>
  </si>
  <si>
    <t>Provision of dependable irrigation water supply to the proposed 30,000 ha service area of Ilaguen Multipurpose Project and to generate 88,000 KW of hydroelectric power to create employment and improve farmers' income.</t>
  </si>
  <si>
    <t>30, 000 ha. of new irrigated area generated</t>
  </si>
  <si>
    <t>Balintingon Reservoir Multipurpose Project</t>
  </si>
  <si>
    <t>Construction of a 140-m rockfill central core dam across Sumacbao River, powerhouse equipped with two Francis Type turbine with a capacity of 15 MW each, diversion weir, main canals and laterals, drainage channels, and access/service roads.</t>
  </si>
  <si>
    <t>14, 900 ha. of new irrigated area generated</t>
  </si>
  <si>
    <t>Balog-Balog Multipurpose Irrigation Project, Phase II (Irrigation Component)</t>
  </si>
  <si>
    <t>Construction of  113 m high  earth  &amp; rockfill dam with storage capacity of 625 MCM, flood control in low-lying areas. The project envisions to provide upland communities to engage in inland fish production on the reservoir.</t>
  </si>
  <si>
    <t>215 out of 215 service area generated.</t>
  </si>
  <si>
    <t>Chico River Pump Irrigation Project</t>
  </si>
  <si>
    <t>Provision of year-round irrigation water supply to some 8,700 ha of agricultural land through the construction/installation of dam/pump, construction of reservoir dam, irrigation canal &amp; structures.</t>
  </si>
  <si>
    <t>8,700 ha. of new irrigated area generated</t>
  </si>
  <si>
    <t>Pursue energy and water security</t>
  </si>
  <si>
    <t>Angat Dam and Dyke Strengthening Project (ADDSP)</t>
  </si>
  <si>
    <t>MWSS</t>
  </si>
  <si>
    <t xml:space="preserve">Rehabilitation works of the Angat main dam and dike, specifically the following components:
(a) Main embankment slope flattening;
(b) Dyke embankment slope flattening;
(c) Dyke embankment fault buttressing; and
(d) Core raising for main dam and dyke embankments.
</t>
  </si>
  <si>
    <t xml:space="preserve">Structural integrity of water impounding infrastructures ensured
</t>
  </si>
  <si>
    <t xml:space="preserve">Water </t>
  </si>
  <si>
    <t>Angat Water Transmission Improvement Project (AWTIP)</t>
  </si>
  <si>
    <t>The project intends to construct a new Tunnel No.4 from Ipo to Bigte with a diameter of 4 meters and a total length of 6.30 kms, including intake and outlet works. Improvement works on the first four (4) aqueducts of the Angat Dam</t>
  </si>
  <si>
    <t>Water demand in water critical areas met</t>
  </si>
  <si>
    <t>New Centennial Water Source Project</t>
  </si>
  <si>
    <t>Construction of Laiban Dam at the upper Kaliwa River and the Kaliwa Low Dam at the downstream of Kaliwa River, which traverses Tanay, Rizal, and General Nakar, Quezon. The project will also involve the following components:
(a) Headworks and its appurtenant facilities;
(b) Conveyance structure from the diversion point to the water treatment facility;
(c) Water treatment facility; and 
(d) Hydropower facility.</t>
  </si>
  <si>
    <t>Bulacan Bulk Water Supply Project (BBWSP)</t>
  </si>
  <si>
    <t>Provision of approximately 230 MLD of water and construction of a water treatment plant, treated water reservoir, booster pump station, treated water transmission mains, and interconnection to water districts' trunk lines.</t>
  </si>
  <si>
    <t>LWUA</t>
  </si>
  <si>
    <t>Rehabilitation and expansion of water supply systems in project WDs and development of septage treatment facilities in a few of the project WDs. Assistance in project management, institutional development and capacity building.</t>
  </si>
  <si>
    <t>Region I
Region XII
Additional Projects still to be identified</t>
  </si>
  <si>
    <t>Increased coverage of 24/7 water supply services</t>
  </si>
  <si>
    <t>Water supply systems in project WDs rehabilitated and expanded and septage treatment facilities in a few of the project WDs developed</t>
  </si>
  <si>
    <t>Rehabilitation, Operation and Maintenance of the Angat Hydro Electric Power Plant (AHEPP) Auxiliary Turbines 4 &amp; 5 through PPP</t>
  </si>
  <si>
    <t>Rehabilitation, Operation and Maintenance  of AU-4 (10 MW) and AU-5 (18 MW) extending the economic life by 30 years and increasing energy output and load capacity to 60%.</t>
  </si>
  <si>
    <t>MW of dependable capacity increased</t>
  </si>
  <si>
    <t>Auxilliary turbines 4 &amp; 5 economic life extended up to 30 years and energy and load output increased by 60 %.</t>
  </si>
  <si>
    <t>Power</t>
  </si>
  <si>
    <t>Uprating of Agus 6 Units 1&amp;2</t>
  </si>
  <si>
    <t>PSALM</t>
  </si>
  <si>
    <t xml:space="preserve">Total plant capacity of 69MW from 50MW increased </t>
  </si>
  <si>
    <t>50-MW Isabela Coal Mine-Mouth Power Plant</t>
  </si>
  <si>
    <t>DOE-PNOC</t>
  </si>
  <si>
    <t xml:space="preserve">Coal minemouth power plant constructed to provide 50-MW electricity in the province of Isabela </t>
  </si>
  <si>
    <t>50-MW Coal-fired Power Plant in Malangas</t>
  </si>
  <si>
    <t>Provision of 50-MW electricity in the province of Zamboanga Sibugay through the construction of a coal-fired power plant.</t>
  </si>
  <si>
    <t>Region IX</t>
  </si>
  <si>
    <t xml:space="preserve">Coal-fired power plant constructed to provide 50-MW electricity in the province of Zamboanga Sibugay </t>
  </si>
  <si>
    <t>278.4 MW Renewable Energy Project</t>
  </si>
  <si>
    <t>Development of hydro and geothermal energy resources (8 HEP; 4 Geothermal Plants)</t>
  </si>
  <si>
    <t>Hydro and geothermal energy resources developed (8 HEP; 4 Geothermal Plants)</t>
  </si>
  <si>
    <t xml:space="preserve">Outcome B: Equal development opportunities </t>
  </si>
  <si>
    <t>Sub-outcome: 
Improve accessibility and adequacy of basic infrastructure services and address gaps in infrastructure in far-flung areas</t>
  </si>
  <si>
    <t>Improve accessibility of and adequacy of basic infrastructure services</t>
  </si>
  <si>
    <t>Educational Facilities</t>
  </si>
  <si>
    <t>Construction, Repair and Rehabilitation of classrooms</t>
  </si>
  <si>
    <t xml:space="preserve">
</t>
  </si>
  <si>
    <t>Public-Private Partnership (PPP) for School Infrastructure Project (PSIP) Phase I</t>
  </si>
  <si>
    <t>DepEd</t>
  </si>
  <si>
    <t xml:space="preserve">Designing, construction, and maintenance of 9,301 classrooms (with toilets and furniture) for Phase I </t>
  </si>
  <si>
    <t>Region I
Region III 
Region IV-A</t>
  </si>
  <si>
    <t>2, 3, 4, 5, 8, 13</t>
  </si>
  <si>
    <t>- Increased clasroom to pupil ratio
- Increased % of improved educational facilities
- Eliminated % of classroom backlogs</t>
  </si>
  <si>
    <t>9,301 classrooms (with toilets and furnitures) designed, constructed and maintained</t>
  </si>
  <si>
    <t>Social Infrastructure</t>
  </si>
  <si>
    <t>Public-Private Partnership (PPP) for School Infrastructure Project (PSIP) Phase II</t>
  </si>
  <si>
    <t>Designing, construction, and maintenance of 10,680 classrooms (with toilets and furniture) for Phase II in selected regions for a period of ten (10) years.</t>
  </si>
  <si>
    <t>10,680 classrooms in selected regions for a period of ten (10) years (with toilets and furnitures) designed, constructed and maintained</t>
  </si>
  <si>
    <t>Region I
Region II
Region III
Region IV-B
Region V
Region VI
Region VII
Region VIII
Region IX
Region X
Region XI
Region XII CARAGA  CAR</t>
  </si>
  <si>
    <t>Health Facilities</t>
  </si>
  <si>
    <t>Modernization of the Philippine Orthopedic Center (POC)</t>
  </si>
  <si>
    <t>DOH</t>
  </si>
  <si>
    <t xml:space="preserve">Increased population with access to upgraded health facilities </t>
  </si>
  <si>
    <t>Seven hundred (700)-bed capacity super-specialty tertiary orthopedic hospital to be located within the National Kidney and Transplant Institute (NKTI) Compound along East Avenue, Quezon City constructed and maintained</t>
  </si>
  <si>
    <t xml:space="preserve">Outcome C: Effective and efficient governance governance achieved
</t>
  </si>
  <si>
    <t>Sub-outcome: Improve governance for increased transparency, accountability, and citizens’ participation; and efficient use of public resources</t>
  </si>
  <si>
    <t>Improve coordination/planning and streamline government processes</t>
  </si>
  <si>
    <t>National Support Fund for Local Road Management (Proposed)</t>
  </si>
  <si>
    <t>DILG</t>
  </si>
  <si>
    <t xml:space="preserve">Improvement of the local road network management system by instituting a performance-based incentive grant system that supports LGU road maintenance and road rehabilitation works. </t>
  </si>
  <si>
    <t>CAR
Region I
Region III
Region IV-A
Region IV-B
Region V
Region VI
Region VII
Region VIII
Region IX
Region X
Region XI
Region XII
Region XIII</t>
  </si>
  <si>
    <t>Increased number of projects implemented</t>
  </si>
  <si>
    <t xml:space="preserve">A performance-based incentive grant system of LGU road maintenance and road rehabilitation works supported </t>
  </si>
  <si>
    <t xml:space="preserve">Promote good governance through the use of ICTs </t>
  </si>
  <si>
    <t>DOTC Road Transport Information Technology Infrastructure Project, Phase I</t>
  </si>
  <si>
    <t>DOTC-LTO,
DOTC-LTFRB</t>
  </si>
  <si>
    <t>Reduction of processing time of motor vehicle registration and franchise issuance through IT system</t>
  </si>
  <si>
    <t>Reduced processing time for vehicle registration</t>
  </si>
  <si>
    <t>IT network built and data warehouse established (procurement and installation of hardware, software, peripherals and telecommunication devices)</t>
  </si>
  <si>
    <t>ICT</t>
  </si>
  <si>
    <t>Outcome D: Stable national security</t>
  </si>
  <si>
    <t>Sub-outcome: 
Create and sustain a safer and more secured environment conducive to national development</t>
  </si>
  <si>
    <t>Support safety and security measures</t>
  </si>
  <si>
    <t xml:space="preserve">Acquisition of 40-Meter Multi-Role  Response Vessels, including JICA Detailed Design grant assistance*
</t>
  </si>
  <si>
    <t>DOTC-PCG</t>
  </si>
  <si>
    <t xml:space="preserve">Acquisition of ten (10) units of 40-Meter Multi-Role  Response Vessels (MRRV) to be used in rescue vessel within the PCG District Arear of Responsibility (AOR) when the sea condition and extent of the disaster is beyond the  capability of floating assets deployed within the AOR of Coast Guard station; assist in  the control of oil pollution and and protection of maritime  environment; enforce  applicable maritime laws  within the designated area of  responsibility; serve as  platform for rapid response during relief operation in the area and transport of personnel and logistical support. 
</t>
  </si>
  <si>
    <t>- Decreased response time to maritime incidence
- Decreased intrusion to national territory</t>
  </si>
  <si>
    <t>10 units 40m MRRVs acquired</t>
  </si>
  <si>
    <t>Strengthen resilience to climate change and disasters</t>
  </si>
  <si>
    <t>Integrated Disaster Risk Reduction and Climate Change Adaptation Measures in the Low-Lying Areas of Pampanga Bay, Pampanga</t>
  </si>
  <si>
    <t xml:space="preserve">Mitigating flood damage to Pampanga by increasing waterways capacity of Third River, Eastern Branch River, Caduang Tete and Sapang Maragul River. </t>
  </si>
  <si>
    <t>Reduced vulnerability to flooding</t>
  </si>
  <si>
    <t>Flood Management</t>
  </si>
  <si>
    <t xml:space="preserve">Valenzuela-Obando-Meycauayan (VOM) Area Drainiage System Improvement and Related Works Project </t>
  </si>
  <si>
    <t>To be determined</t>
  </si>
  <si>
    <t>Implementation of immediate high-impact projects identified under the Master Plan for Flood Management in Metro Manila and Surrounding Areas</t>
  </si>
  <si>
    <t>NCR
Region III
Region IV-A</t>
  </si>
  <si>
    <t xml:space="preserve">Outcome E: Sustainable and climate-resilient environment 
</t>
  </si>
  <si>
    <t>Sub-outcome: 
Improve environmental quality</t>
  </si>
  <si>
    <t>Improve wastewater and solid waste management</t>
  </si>
  <si>
    <t>Development and Operation of MMDA-Owned Solid Waste Management Facility for LGUs South of Metro Manila****</t>
  </si>
  <si>
    <t>Establishment of a Sanitary Landfill (SLF) in either the Municipalities of Bay or Calauan in the Province of Laguna to accommodate wastes from NCR and relieve the current load of the Rizal Provincial SLF in Rodriguez, Rizal.</t>
  </si>
  <si>
    <t>- Increased number of LGUs served with solid waste management facilities
- Inreased number of major growth  and tourism centers served by solid waste management facilities</t>
  </si>
  <si>
    <t>Sanitary Landfill (SLF) established in either the Municipalities of Bay or Calauan in the Province of Laguna to accommodate wastes from NCR and relieve the current load of the Rizal Provincial SLF in Rodriguez, Rizal.</t>
  </si>
  <si>
    <t>Development and Operation of Waste-to-Energy Facilities</t>
  </si>
  <si>
    <t>DENR-EMB
NSWMC</t>
  </si>
  <si>
    <t>- Increased dependable capacity 
- Inreased number of major growth  and tourism centers served by solid waste management facilities</t>
  </si>
  <si>
    <t>Waste-to-Energy Facilities at NCR, Region III and Region IVA established</t>
  </si>
  <si>
    <t>National Sewerage and Septage Management Program (NSSMP)</t>
  </si>
  <si>
    <t xml:space="preserve">Development of  on-the-ground  sewerage and septage projects  and  programs, provision of capacity building support and financial incentives by the NG, installation of 76 sewerage or septage management systems by 2020 covering a population of about  9,877,000 through local implementors, development of sewerage systems in 17 HUCs (Baguio, Angeles, Olongapo, Lucena, Puerto Princesa, Bacolod, Iloilo, Cebu, Lapu-Lapu, Mandaue, Tacloban, Zamboanga, Cagayan de Oro, Iligan, Davao, Gen. Santos, Butuan). The project is a bottom-up,  demand-driven project that targets local implementers—LGUs, water districts, and private service providers </t>
  </si>
  <si>
    <t>CAR
Region III
Region IV-A Region IV-B
Region VI
Region VII
Region VIII
Region IX
Region X
Region XI
Region XII CARAGA</t>
  </si>
  <si>
    <t xml:space="preserve">Discharge of untreated wastewater reduced </t>
  </si>
  <si>
    <t xml:space="preserve">On-the-ground  sewerage and septage projects  and  programs developed, capacity building support and financial incentives by the NG provided, 76 sewerage or septage management systems installed by 2020 covering a population of about  9,877,000 through local implementors, sewerage systems in 17 HUCs (Baguio, Angeles, Olongapo, Lucena, Puerto Princesa, Bacolod, Iloilo, Cebu, Lapu-Lapu, Mandaue, Tacloban, Zamboanga, Cagayan de Oro, Iligan, Davao, Gen. Santos, Butuan) developed. </t>
  </si>
  <si>
    <t>Support measures to improve air quality</t>
  </si>
  <si>
    <t>Motor Vehicle Inspection and Type Approval System</t>
  </si>
  <si>
    <t>DOTC-LTO</t>
  </si>
  <si>
    <t>Establishment of computerized motor vehicle inspection stations all over the country with MV Type Approval for Emission. The Plan called for at least one government MVIS Center to be operational on each LTO district office and 161 private MVIS nationwide to test the sfety/roadworthiness of vehicle prior to registration</t>
  </si>
  <si>
    <t>Reduced number of failed vehicle registration due to smoke belching</t>
  </si>
  <si>
    <t>Total Investment Targets (with cross-ref projects)</t>
  </si>
  <si>
    <t>Total Investment Targets (without cross-ref projects)</t>
  </si>
  <si>
    <t>Notes:</t>
  </si>
  <si>
    <t>* under study</t>
  </si>
  <si>
    <t>** ongoing program between DOT and DPWH, allocations prior to 2013 were at 5 billion</t>
  </si>
  <si>
    <t>BCDA-CDC</t>
  </si>
  <si>
    <t>CDC</t>
  </si>
  <si>
    <t>BCDA-PPMC</t>
  </si>
  <si>
    <t>PPMC</t>
  </si>
  <si>
    <t>CEZA</t>
  </si>
  <si>
    <t>DAR</t>
  </si>
  <si>
    <t>DA</t>
  </si>
  <si>
    <t>NIA</t>
  </si>
  <si>
    <t>SRA</t>
  </si>
  <si>
    <t>DFA</t>
  </si>
  <si>
    <t>DOE</t>
  </si>
  <si>
    <t>NEA</t>
  </si>
  <si>
    <t>PNOC</t>
  </si>
  <si>
    <t>NPC</t>
  </si>
  <si>
    <t>DOST</t>
  </si>
  <si>
    <t>DOST-ASTI</t>
  </si>
  <si>
    <t>ASTI</t>
  </si>
  <si>
    <t>DOST-ICTO</t>
  </si>
  <si>
    <t>ICTO</t>
  </si>
  <si>
    <t>DOST-PAGASA</t>
  </si>
  <si>
    <t>PAGASA</t>
  </si>
  <si>
    <t>DOST-PCIEERD</t>
  </si>
  <si>
    <t>PCIEERD</t>
  </si>
  <si>
    <t>DOST-PHIVOLCS</t>
  </si>
  <si>
    <t>PHIVOLCS</t>
  </si>
  <si>
    <t>DOST-MIRDC</t>
  </si>
  <si>
    <t>MIRDC</t>
  </si>
  <si>
    <t>DOTC-CAAP</t>
  </si>
  <si>
    <t>CAAP</t>
  </si>
  <si>
    <t>DOTC-CIAC</t>
  </si>
  <si>
    <t>CIAC</t>
  </si>
  <si>
    <t>DOTC-CPA</t>
  </si>
  <si>
    <t>CPA</t>
  </si>
  <si>
    <t>DOTC-LRTA</t>
  </si>
  <si>
    <t>LRTA</t>
  </si>
  <si>
    <t>LTO</t>
  </si>
  <si>
    <t>DOTC-LGU</t>
  </si>
  <si>
    <t>DOTC-MCIAA</t>
  </si>
  <si>
    <t>MCIAA</t>
  </si>
  <si>
    <t>DOTC-MIAA</t>
  </si>
  <si>
    <t>MIAA</t>
  </si>
  <si>
    <t>DOTC-LTO, DOTC-LTFRB</t>
  </si>
  <si>
    <t>LTO, LTFRB</t>
  </si>
  <si>
    <t>DOTC-NLRC</t>
  </si>
  <si>
    <t>NLRC</t>
  </si>
  <si>
    <t>PCG</t>
  </si>
  <si>
    <t>PNR</t>
  </si>
  <si>
    <t>DOTC-PPA</t>
  </si>
  <si>
    <t>PPA</t>
  </si>
  <si>
    <t>DOTC-MRT 3</t>
  </si>
  <si>
    <t>MRT 3</t>
  </si>
  <si>
    <t>DTI</t>
  </si>
  <si>
    <t>NWRB</t>
  </si>
  <si>
    <t>PCOO</t>
  </si>
  <si>
    <t>PPC</t>
  </si>
  <si>
    <t>PTNI</t>
  </si>
  <si>
    <t>HUDCC</t>
  </si>
  <si>
    <t>DENR- EMB and NSWMC</t>
  </si>
  <si>
    <t>TOTAL</t>
  </si>
  <si>
    <t>TD</t>
  </si>
  <si>
    <t>CD</t>
  </si>
  <si>
    <t>PED</t>
  </si>
  <si>
    <t>SID</t>
  </si>
  <si>
    <t>Region IV</t>
  </si>
  <si>
    <t>Region XIII</t>
  </si>
  <si>
    <t>Not Indicated</t>
  </si>
  <si>
    <t>***** Cost of project to be confirmed by DPWH</t>
  </si>
  <si>
    <t>Nationwide/ Interregional/ Region-Specific</t>
  </si>
  <si>
    <t>Region</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</si>
  <si>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</si>
  <si>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</si>
  <si>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</si>
  <si>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</si>
  <si>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</si>
  <si>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</si>
  <si>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</si>
  <si>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</si>
  <si>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</si>
  <si>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</si>
  <si>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</si>
  <si>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</si>
  <si>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</si>
  <si>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</si>
  <si>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</si>
  <si>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</si>
  <si>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</si>
  <si>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</si>
  <si>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</si>
  <si>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</si>
  <si>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</si>
  <si>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</si>
  <si>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</si>
  <si>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</si>
  <si>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</si>
  <si>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</si>
  <si>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</si>
  <si>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</si>
  <si>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</si>
  <si>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</si>
  <si>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</si>
  <si>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</si>
  <si>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</si>
  <si>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</si>
  <si>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</si>
  <si>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</si>
  <si>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</si>
  <si>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</si>
  <si>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</si>
  <si>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</si>
  <si>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</si>
  <si>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</si>
  <si>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</si>
  <si>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</si>
  <si>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</si>
  <si>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</si>
  <si>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</si>
  <si>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</si>
  <si>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</si>
  <si>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</si>
  <si>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</si>
  <si>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 xml:space="preserve"> (AZ) </t>
  </si>
  <si>
    <t xml:space="preserve"> (BA) </t>
  </si>
  <si>
    <t xml:space="preserve"> (BB) </t>
  </si>
  <si>
    <t xml:space="preserve"> (BC) </t>
  </si>
  <si>
    <t xml:space="preserve"> (BD) </t>
  </si>
  <si>
    <t xml:space="preserve"> (BE) </t>
  </si>
  <si>
    <t xml:space="preserve"> (BF) </t>
  </si>
  <si>
    <t xml:space="preserve">Installation of Intelligent Transport System
Module A: Traffic Signal System Upgrading </t>
  </si>
  <si>
    <t xml:space="preserve">Installation of Intelligent Transport System
Module B: Communication and Monitoring
Installation of the road safety surveillance and wireless communication system traffic messaging system.
</t>
  </si>
  <si>
    <t>Phase I. System upgrading of control center facilities including construction of new Command Center, complete replacement of control center facilities including software, hardware and communication facilities; and field facilities including replacement of local controllers at 85 intersections, loop detectors, cables, and civil works, pavement markings and road signs installation and 25 CCTV cameras
Phase II. System upgrading of field facilities including replacement of local controllers at 342 intersections, loop detectors, cables, and civil works, pavement markings and road signs installation and signalization of U-turn slots at 10 locations
Phase III. Signalization of additional 200 warranted intersections; and upgrading of traffic signal equipments, maintenance vehicles and tools, utility/inspections vehicle at 1M (10 units), manlighter at 3 M per units (4 units), boom truck, 5 tons lifting capacity 4 M per unit (2 units), Dump truck at 4 M per unit (1 unit), and Mini dump truck at 2 M per unit (2 units); rehabilitation of old undergorund communication cables and/or installation of new fiber optic cable; and LED Retrofitting of footbridge lighting, tunnel lighting and street lighting</t>
  </si>
  <si>
    <t>Continuing Investment Targets</t>
  </si>
  <si>
    <t>Overall Total</t>
  </si>
  <si>
    <t>IV-B</t>
  </si>
  <si>
    <t>IV-A, VI, VII, X</t>
  </si>
  <si>
    <t xml:space="preserve">III, IV-A
</t>
  </si>
  <si>
    <t>IV-A</t>
  </si>
  <si>
    <t>NCR, IV-A</t>
  </si>
  <si>
    <t>CAR, I</t>
  </si>
  <si>
    <t>IX, X</t>
  </si>
  <si>
    <t>CAR, II</t>
  </si>
  <si>
    <t>NCR, IV-A, III</t>
  </si>
  <si>
    <t>III, NCR</t>
  </si>
  <si>
    <t>II, III, IV-A, V, VI, VII, VIII, X, XI, XII</t>
  </si>
  <si>
    <t>NCR, III</t>
  </si>
  <si>
    <t>I, XII, Additional Projects still to be identified</t>
  </si>
  <si>
    <t>Total plant capacity increased from 50 to 69MW and the turbine units economic life extended for a minimum of 30 years upon completion.</t>
  </si>
  <si>
    <t>CAR, II, III, IV-A, IV-B, V, VI, VII, X</t>
  </si>
  <si>
    <t>I, III, IV-A</t>
  </si>
  <si>
    <t>CAR, I, III, IV-A, IV-B, V, VI, VII, VIII, IX, X, XI, XII, XIII</t>
  </si>
  <si>
    <t>NCR, III, IV-A</t>
  </si>
  <si>
    <t>I, II, III, IV-B, V, VI, VII, VIII, IX, X, XI, XII, XIII, CAR</t>
  </si>
  <si>
    <t>The Project will call for the provision of 50-MW electricity in the province of Isabela through the construction of a coal minemouth power plant.</t>
  </si>
  <si>
    <t>Construction of a 4-lane 15.5km expressway that starts at SLEX Extension, traverses along Laguna de Bay and ends up connecting a national road at Bay, Laguna.</t>
  </si>
  <si>
    <t>Improvement of 14.872km of existing gravel to PCCP with 23cm thickness, 6.7m carriageway, and 220 LM total length of bridges
(Palapag-Mapanas-Lapinig-Jipapad-Arteche-San Policarpo-Oras Sect)</t>
  </si>
  <si>
    <t xml:space="preserve">Rehabilitation and improvement of 309 Bridges:
Phase I: 110 Bridges (5,840lm) Regions 1, 2, CAR, 3, 4A, 4B, 5 = PhP 6.155 B
Phase II: 199 Bridges (13,003lm) Nationwide = PhP 13.700 B
</t>
  </si>
  <si>
    <t>Other Ports in NCR, Regions III and IV-A*****</t>
  </si>
  <si>
    <t>*****The project title reflects the area coverage of the JICA-assisted Transport Infrastructure Development Roadmap, which specifically covered NCR and Regions III and IV-A, to differentiate the same from other port projects in the area, which have bigger investment requirements.</t>
  </si>
  <si>
    <t>Asphalt overlay and maintenance on the intermittent section of the existing of 233.25-kilometer road in Manila North Road (Monumento- Agoo/Aringay Bdry), La Union, Bulacan, Pangasinan</t>
  </si>
  <si>
    <t>Construction of 6.80 kilometer (including ramps) elevated expressway from Skyway to FTI, Bicutan onwards to C5, which will also function as the main access to the proposed Integrated Provincial Bus Terminal System (IPBTS). This covers two (2) phases: Phase I: Skyway - FTI, Bicutan; and Phase II: FTI, Bicutan - C5.</t>
  </si>
  <si>
    <t>Region-Specific</t>
  </si>
  <si>
    <t>CAR, III, IV-A, IV-B, VI, VII, VIII, IX, X, XI, XII, XIII</t>
  </si>
  <si>
    <t xml:space="preserve">The project is composed of three (3) areas totaling at 50.5 sq.km, which is delineated with mostly City of Valenzuela and small parts of Obando and Meycauayan municipalities in Bulacan Province (21 sq.km), as well as the related works will cover in the on-going project area (KAMANAVA Area: 18.5 sq.km) and its upstream area of Malabon-Tullahan River (11 sq.km). 
Component A: Valenzuela-Meycauayan Drainage Improvement 
Component B: Obando Drainage Improvement 
Component C: Navotas Coastal Dike Construction 
Component D: Tullahan River Improvement 
</t>
  </si>
  <si>
    <t>Various small projects under the KAMANAVA Project, Phase I (Kalookan-Malabon-Navotas-Valenzuela Area), Manila Bay Seawall &amp;Floodgates, Upper Marikina River Improvement Project (Nangka River), West of Mangahan Floodway Project, East Side of Mangahan Floodway, Napindan River Dredging, Cleaning/Declogging of Drainage Mains, Mandaluyong &amp; San Juan River, Region III (San Fernando- Sto. Tomas-Minalin Tail Dike), Region III (San Fernando-Sto. Tomas-Minalin Tail Dike) - Continuation, Region III (Pampanga Sub), Region III (Tarlac I), Region III (Zambales I) , Region IV-A, Proposed River Improvements at Inflow Rivers to Laguna Lake (Various Rivers) and Various Dredging Equipment.</t>
  </si>
  <si>
    <t>I, II, III, IV-A, V, CAR &amp; NCR</t>
  </si>
  <si>
    <t>EDSA/West Avenue/North Avenue. A 342.00 l.m North bound and 319.00 l.m South bound flyovers and 227.00 meter and 245.00 meter approach road for North and South bound respectively, six (6) lane flyover along EDSA (3-lane each direction separated by the MRT Line 3) crossing North and West Avenue.
North Avenue/Mindanao Avenue. A 95 meter two (2) lane left
turning tunnel from North Avenue, towards Mindanao
Avenue., and a 493.40 l.m two (2) lane left turning flyover from
Mindanao Avenue. The approach road is 205 meters.</t>
  </si>
  <si>
    <t xml:space="preserve">Construction of a new passenger terminal building to accommodate growing demand and to separate domestic and international operations. 
</t>
  </si>
  <si>
    <t>Metro Manila Interchange Construction Project Phase VI</t>
  </si>
  <si>
    <t>4, 10</t>
  </si>
  <si>
    <t>10,7</t>
  </si>
  <si>
    <t>10, 6</t>
  </si>
  <si>
    <t>10, 9</t>
  </si>
  <si>
    <t>PDP Chapter</t>
  </si>
  <si>
    <t>*** Reflected under Chapter 8: Peace and Security</t>
  </si>
  <si>
    <t>**** Reflected under Chapter 9: Conservation, Protection and Rehabilitation of the Environment and Natural Resources</t>
  </si>
  <si>
    <t xml:space="preserve">NEDA Board confirmation on 04 September 2012. NB- approved cost is PhP5,719.90 million. 
</t>
  </si>
  <si>
    <t xml:space="preserve">NEDA Board confirmation on 22 March 2012 and 21 November 2013 for confirmation of reduction in project cost. NB-approved cost is PhP4,214.86 million. </t>
  </si>
  <si>
    <t xml:space="preserve">NEDA Board confirmation on 29 May 2014. NB- approved cost is PhP5,777.54 million. 
</t>
  </si>
  <si>
    <t>NEDA Board confirmation of ICC approval for New Centennial Water Source - Kaliwa Dam Project on 29 May 2014. NEDA Board approved cost is PhP 18,724.00 million.</t>
  </si>
  <si>
    <t>NEDA Board confirmation on 29 May 2014. NEDA Board approved cost is PhP 2,692.80 million.</t>
  </si>
  <si>
    <t>NEDA Board confirmation on 29 November 2012. NEDA Board approved cost is PhP 1,155.18 million.</t>
  </si>
  <si>
    <t>NEDA Board confirmation on 22 March 2012 and on 04 September 2014 for change in financing. NEDA Board approved cost is PhP 2,598.17 million.</t>
  </si>
  <si>
    <t xml:space="preserve">NEDA Board approved on 19 December 2011. NEDA Board approved cost PhP 9,891.83 million. </t>
  </si>
  <si>
    <t xml:space="preserve">NEDA Board approved on 29 November 2012. NEDA Board approved cost PhP 13,140.28 million. </t>
  </si>
  <si>
    <t>NEDA Board confirmation on 29 November 2012. NEDA Board approved cost is PhP 1,142.28 million.</t>
  </si>
  <si>
    <t>NEDA Board confirmation on 22 March 2012. NEDA Board approved cost is PhP 1,031.92 million.</t>
  </si>
  <si>
    <t>NEDA Board confirmation through ad referendum on 08 November 2011. NEDA Board approved cost is PhP 3,341.00 million.</t>
  </si>
  <si>
    <t>NEDA Board confirmation on 04 September 2012. NB-approved cost is PhP4,798.62 million.</t>
  </si>
  <si>
    <t>NEDA Board confirmation  on 04 September 2012. NB-approved cost is PhP7,440.29 million.</t>
  </si>
  <si>
    <t>NEDA Board confirmation on 21 November 2013. NB- approved cost is PhP1,399.65 million.</t>
  </si>
  <si>
    <t>NEDA Board confirmation on 29 November 2012. NB-approved cost is PhP1,721.99 million.</t>
  </si>
  <si>
    <t>NEDA Board confirmation on 29 May 2014. NB- approved cost is PhP10,617.96 million.</t>
  </si>
  <si>
    <t xml:space="preserve">NEDA Board confirmation on 21 November 2013 and 29 May 2014 for approval of project amendments. NB- approved cost is PhP7,747.44 million. 
</t>
  </si>
  <si>
    <t>Level of postharvest losses reduced</t>
  </si>
  <si>
    <t>Net enrolment, cohort survival, completion, achievement, and literacy rates</t>
  </si>
  <si>
    <t>Increased roads paved</t>
  </si>
  <si>
    <t>Increased bridges made permanent</t>
  </si>
  <si>
    <t>Water District Development Sector Project</t>
  </si>
  <si>
    <t>NEDA Board confirmation on 29 November 2012. NB-approved cost is PhP2,120.00 million.</t>
  </si>
  <si>
    <t>NEDA Board confirmation on 29 November 2012 and 29 May 2014 for approved project amendments. NEDA Board approved project cost is PhP9,267.00 million.</t>
  </si>
  <si>
    <t>NEDA Board confirmation  on 19 December 2011 and 21 November 2013 for proposed changes. NB-approved cost is PhP4,461.40 million.</t>
  </si>
  <si>
    <t>NEDA Board confirmation on 29 November 2012 and on 21 November 2013 for changes in original approval. NB-approved cost is PhP17,520.72 million.</t>
  </si>
  <si>
    <t xml:space="preserve">NEDA Board confirmation on 18 January 2013 of ICC approval and on 26 June 2013 for confirmation of sole PPP financing. On 21 November 2013, the NEDA Board noted the ICC-CC's approval of the financing of the project from ODA and PPP to pure PPP. NB-approved cost is PhP35,425.84 million.
</t>
  </si>
  <si>
    <t>NEDA Board confirmation on 22 March 2012, on 21 November 2013 for changes in original approval, and on 19 June 2014 for confirmation of reasonableness of project's IRR of 10.3%. NB approved cost is PhP64,915.43 million.</t>
  </si>
  <si>
    <t>NEDA Board confirmation on 04 September 2012 of ICC approval. NB- approved cost is PhP9,759.31 million.</t>
  </si>
  <si>
    <t>NEDA Board confirmation on 21 November 2013 and on 29 May 2014 for request for extension of invitation to Pre-qualify and Bid (ITPB). NB-approved cost is PhP24,435.24 million.</t>
  </si>
  <si>
    <t>NEDA Board confirmation on 18 September 2012. NEDA Board approved cost is PhP 5,607.79 million.</t>
  </si>
</sst>
</file>

<file path=xl/styles.xml><?xml version="1.0" encoding="utf-8"?>
<styleSheet xmlns="http://schemas.openxmlformats.org/spreadsheetml/2006/main">
  <numFmts count="3">
    <numFmt numFmtId="43" formatCode="_(* #,##0.00_);_(* \(#,##0.00\);_(* &quot;-&quot;??_);_(@_)"/>
    <numFmt numFmtId="164" formatCode="0_);\(0\)"/>
    <numFmt numFmtId="165" formatCode="#,##0,_);\(#,##0,\)"/>
  </numFmts>
  <fonts count="11">
    <font>
      <sz val="11"/>
      <color theme="1"/>
      <name val="Calibri"/>
      <family val="2"/>
      <scheme val="minor"/>
    </font>
    <font>
      <sz val="11"/>
      <color theme="1"/>
      <name val="Calibri"/>
      <family val="2"/>
      <scheme val="minor"/>
    </font>
    <font>
      <sz val="11"/>
      <color indexed="8"/>
      <name val="Calibri"/>
      <family val="2"/>
    </font>
    <font>
      <sz val="10"/>
      <name val="Arial"/>
      <family val="2"/>
    </font>
    <font>
      <u/>
      <sz val="11"/>
      <color theme="10"/>
      <name val="Calibri"/>
      <family val="2"/>
    </font>
    <font>
      <sz val="10"/>
      <color theme="1"/>
      <name val="Tahoma"/>
      <family val="2"/>
    </font>
    <font>
      <sz val="10"/>
      <color indexed="8"/>
      <name val="Tahoma"/>
      <family val="2"/>
    </font>
    <font>
      <b/>
      <sz val="10"/>
      <name val="Arial"/>
      <family val="2"/>
    </font>
    <font>
      <sz val="10"/>
      <color theme="1"/>
      <name val="Arial"/>
      <family val="2"/>
    </font>
    <font>
      <sz val="10"/>
      <color rgb="FFFF0000"/>
      <name val="Arial"/>
      <family val="2"/>
    </font>
    <font>
      <i/>
      <sz val="10"/>
      <name val="Arial"/>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3" tint="0.79998168889431442"/>
        <bgColor indexed="64"/>
      </patternFill>
    </fill>
    <fill>
      <patternFill patternType="solid">
        <fgColor theme="4"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s>
  <cellStyleXfs count="19">
    <xf numFmtId="0" fontId="0" fillId="0" borderId="0"/>
    <xf numFmtId="43" fontId="2"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1" fillId="0" borderId="0"/>
    <xf numFmtId="0" fontId="5" fillId="0" borderId="0"/>
    <xf numFmtId="0" fontId="3" fillId="0" borderId="0"/>
    <xf numFmtId="9" fontId="6" fillId="0" borderId="0" applyFont="0" applyFill="0" applyBorder="0" applyAlignment="0" applyProtection="0"/>
    <xf numFmtId="9" fontId="1" fillId="0" borderId="0" applyFont="0" applyFill="0" applyBorder="0" applyAlignment="0" applyProtection="0"/>
  </cellStyleXfs>
  <cellXfs count="176">
    <xf numFmtId="0" fontId="0" fillId="0" borderId="0" xfId="0"/>
    <xf numFmtId="0" fontId="3" fillId="2" borderId="0" xfId="0" applyFont="1" applyFill="1" applyBorder="1" applyAlignment="1">
      <alignmen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vertical="top" wrapText="1"/>
    </xf>
    <xf numFmtId="0" fontId="7" fillId="3" borderId="1" xfId="1" applyNumberFormat="1" applyFont="1" applyFill="1" applyBorder="1" applyAlignment="1">
      <alignment horizontal="center" vertical="center" wrapText="1"/>
    </xf>
    <xf numFmtId="43" fontId="7" fillId="3" borderId="1" xfId="1" applyFont="1" applyFill="1" applyBorder="1" applyAlignment="1">
      <alignment horizontal="center" vertical="center" wrapText="1"/>
    </xf>
    <xf numFmtId="0" fontId="7" fillId="3" borderId="1" xfId="0" applyFont="1" applyFill="1" applyBorder="1" applyAlignment="1">
      <alignment horizontal="center" wrapText="1"/>
    </xf>
    <xf numFmtId="0" fontId="3" fillId="0" borderId="0" xfId="0" applyFont="1" applyFill="1" applyBorder="1" applyAlignment="1">
      <alignment vertical="top" wrapText="1"/>
    </xf>
    <xf numFmtId="0" fontId="3" fillId="7" borderId="1" xfId="0" applyFont="1" applyFill="1" applyBorder="1" applyAlignment="1">
      <alignment vertical="top" wrapText="1"/>
    </xf>
    <xf numFmtId="0" fontId="3" fillId="7" borderId="1" xfId="0" applyFont="1" applyFill="1" applyBorder="1" applyAlignment="1">
      <alignment horizontal="left" vertical="top" wrapText="1"/>
    </xf>
    <xf numFmtId="0" fontId="3" fillId="0" borderId="1" xfId="0" applyFont="1" applyFill="1" applyBorder="1" applyAlignment="1">
      <alignment horizontal="left" vertical="top" wrapText="1"/>
    </xf>
    <xf numFmtId="43" fontId="3" fillId="0" borderId="1" xfId="0" applyNumberFormat="1" applyFont="1" applyFill="1" applyBorder="1" applyAlignment="1">
      <alignment horizontal="left" vertical="top" wrapText="1"/>
    </xf>
    <xf numFmtId="43"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43" fontId="3" fillId="0" borderId="1" xfId="0" applyNumberFormat="1" applyFont="1" applyFill="1" applyBorder="1" applyAlignment="1">
      <alignment horizontal="right" vertical="top" wrapText="1"/>
    </xf>
    <xf numFmtId="0" fontId="3" fillId="0" borderId="2" xfId="0" applyFont="1" applyFill="1" applyBorder="1" applyAlignment="1">
      <alignment vertical="top" wrapText="1"/>
    </xf>
    <xf numFmtId="43" fontId="3" fillId="0" borderId="2" xfId="0" applyNumberFormat="1" applyFont="1" applyFill="1" applyBorder="1" applyAlignment="1">
      <alignment horizontal="left" vertical="top" wrapText="1"/>
    </xf>
    <xf numFmtId="43" fontId="3" fillId="0" borderId="2" xfId="0" applyNumberFormat="1" applyFont="1" applyFill="1" applyBorder="1" applyAlignment="1">
      <alignment vertical="top" wrapText="1"/>
    </xf>
    <xf numFmtId="43" fontId="3" fillId="0" borderId="2" xfId="0" applyNumberFormat="1" applyFont="1" applyFill="1" applyBorder="1" applyAlignment="1">
      <alignment horizontal="right" vertical="top" wrapText="1"/>
    </xf>
    <xf numFmtId="0" fontId="3" fillId="0" borderId="6" xfId="0" applyFont="1" applyFill="1" applyBorder="1" applyAlignment="1">
      <alignment vertical="top" wrapText="1"/>
    </xf>
    <xf numFmtId="0" fontId="3" fillId="0" borderId="1" xfId="0" applyFont="1" applyFill="1" applyBorder="1" applyAlignment="1">
      <alignment horizontal="center" vertical="top" wrapText="1"/>
    </xf>
    <xf numFmtId="43" fontId="3" fillId="0" borderId="1" xfId="1" applyFont="1" applyFill="1" applyBorder="1" applyAlignment="1">
      <alignment vertical="top" wrapText="1"/>
    </xf>
    <xf numFmtId="0" fontId="3" fillId="0" borderId="7" xfId="0" applyFont="1" applyFill="1" applyBorder="1" applyAlignment="1">
      <alignment vertical="top" wrapText="1"/>
    </xf>
    <xf numFmtId="43" fontId="3" fillId="0" borderId="1" xfId="1" applyNumberFormat="1" applyFont="1" applyFill="1" applyBorder="1" applyAlignment="1">
      <alignment horizontal="right" vertical="top" wrapText="1"/>
    </xf>
    <xf numFmtId="4" fontId="3" fillId="0" borderId="1" xfId="0" applyNumberFormat="1" applyFont="1" applyFill="1" applyBorder="1" applyAlignment="1">
      <alignment horizontal="left" vertical="top" wrapText="1"/>
    </xf>
    <xf numFmtId="43" fontId="3" fillId="0" borderId="1" xfId="1" applyFont="1" applyFill="1" applyBorder="1" applyAlignment="1">
      <alignment horizontal="center" vertical="top" wrapText="1"/>
    </xf>
    <xf numFmtId="43" fontId="3" fillId="0" borderId="1" xfId="1" applyFont="1" applyFill="1" applyBorder="1" applyAlignment="1">
      <alignment horizontal="right" vertical="top" wrapText="1"/>
    </xf>
    <xf numFmtId="165" fontId="3" fillId="0" borderId="1" xfId="0" applyNumberFormat="1" applyFont="1" applyFill="1" applyBorder="1" applyAlignment="1">
      <alignment horizontal="left" vertical="top" wrapText="1"/>
    </xf>
    <xf numFmtId="0" fontId="3" fillId="4" borderId="1" xfId="0" applyFont="1" applyFill="1" applyBorder="1" applyAlignment="1">
      <alignment vertical="top" wrapText="1"/>
    </xf>
    <xf numFmtId="0" fontId="3" fillId="4" borderId="1" xfId="0" applyFont="1" applyFill="1" applyBorder="1" applyAlignment="1">
      <alignment horizontal="left" vertical="top" wrapText="1"/>
    </xf>
    <xf numFmtId="43" fontId="3" fillId="4" borderId="1" xfId="1" applyFont="1" applyFill="1" applyBorder="1" applyAlignment="1">
      <alignment horizontal="left" vertical="top" wrapText="1"/>
    </xf>
    <xf numFmtId="0" fontId="3" fillId="5" borderId="1" xfId="0" applyFont="1" applyFill="1" applyBorder="1" applyAlignment="1">
      <alignment vertical="top" wrapText="1"/>
    </xf>
    <xf numFmtId="0" fontId="3" fillId="6" borderId="1" xfId="0" applyFont="1" applyFill="1" applyBorder="1" applyAlignment="1">
      <alignment vertical="top" wrapText="1"/>
    </xf>
    <xf numFmtId="0" fontId="3" fillId="6"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 xfId="0" applyFont="1" applyFill="1" applyBorder="1" applyAlignment="1">
      <alignment vertical="top" wrapText="1"/>
    </xf>
    <xf numFmtId="4" fontId="3" fillId="0" borderId="1" xfId="0" applyNumberFormat="1" applyFont="1" applyFill="1" applyBorder="1" applyAlignment="1">
      <alignment vertical="top" wrapText="1"/>
    </xf>
    <xf numFmtId="43" fontId="3" fillId="2" borderId="1" xfId="0" applyNumberFormat="1" applyFont="1" applyFill="1" applyBorder="1" applyAlignment="1">
      <alignment horizontal="left" vertical="top" wrapText="1"/>
    </xf>
    <xf numFmtId="0" fontId="3" fillId="0" borderId="1" xfId="0" quotePrefix="1" applyFont="1" applyFill="1" applyBorder="1" applyAlignment="1">
      <alignment vertical="top" wrapText="1"/>
    </xf>
    <xf numFmtId="43" fontId="3" fillId="0" borderId="1" xfId="1" applyFont="1" applyFill="1" applyBorder="1" applyAlignment="1">
      <alignment horizontal="left" vertical="top" wrapText="1"/>
    </xf>
    <xf numFmtId="43" fontId="3" fillId="4" borderId="1" xfId="1" applyFont="1" applyFill="1" applyBorder="1" applyAlignment="1">
      <alignment horizontal="right" vertical="top" wrapText="1"/>
    </xf>
    <xf numFmtId="0" fontId="3" fillId="0" borderId="1" xfId="0" quotePrefix="1" applyFont="1" applyFill="1" applyBorder="1" applyAlignment="1">
      <alignment horizontal="left" vertical="top" wrapText="1"/>
    </xf>
    <xf numFmtId="43" fontId="3" fillId="0" borderId="0" xfId="1" applyFont="1" applyFill="1" applyBorder="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horizontal="center" vertical="top" wrapText="1"/>
    </xf>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0" fontId="3" fillId="3" borderId="0" xfId="0" applyFont="1" applyFill="1" applyAlignment="1">
      <alignment vertical="top" wrapText="1"/>
    </xf>
    <xf numFmtId="0" fontId="7" fillId="2" borderId="0" xfId="0" applyFont="1" applyFill="1" applyBorder="1" applyAlignment="1">
      <alignment vertical="top" wrapText="1"/>
    </xf>
    <xf numFmtId="0" fontId="7" fillId="2" borderId="0" xfId="0" applyFont="1" applyFill="1" applyBorder="1" applyAlignment="1">
      <alignment horizontal="left" vertical="top" wrapText="1"/>
    </xf>
    <xf numFmtId="0" fontId="7" fillId="2" borderId="0" xfId="0" applyFont="1" applyFill="1" applyBorder="1" applyAlignment="1">
      <alignment horizontal="center" vertical="top" wrapText="1"/>
    </xf>
    <xf numFmtId="0" fontId="3" fillId="3" borderId="9" xfId="0" applyFont="1" applyFill="1" applyBorder="1" applyAlignment="1">
      <alignment horizontal="left" vertical="top" wrapText="1"/>
    </xf>
    <xf numFmtId="43" fontId="3" fillId="2" borderId="0" xfId="0" applyNumberFormat="1" applyFont="1" applyFill="1" applyBorder="1" applyAlignment="1">
      <alignment horizontal="left" vertical="top" wrapText="1"/>
    </xf>
    <xf numFmtId="0" fontId="3" fillId="0" borderId="9" xfId="0" applyFont="1" applyBorder="1" applyAlignment="1">
      <alignment horizontal="left" vertical="top" wrapText="1"/>
    </xf>
    <xf numFmtId="43" fontId="3" fillId="2" borderId="0" xfId="0" applyNumberFormat="1" applyFont="1" applyFill="1" applyBorder="1" applyAlignment="1">
      <alignment vertical="top" wrapText="1"/>
    </xf>
    <xf numFmtId="4" fontId="3" fillId="0" borderId="1" xfId="1" applyNumberFormat="1" applyFont="1" applyFill="1" applyBorder="1" applyAlignment="1">
      <alignment vertical="top" wrapText="1"/>
    </xf>
    <xf numFmtId="0" fontId="3" fillId="0" borderId="0" xfId="0" applyFont="1" applyFill="1" applyBorder="1" applyAlignment="1">
      <alignment horizontal="center" vertical="top" wrapText="1"/>
    </xf>
    <xf numFmtId="0" fontId="7" fillId="3" borderId="1" xfId="0"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7" fillId="3" borderId="7" xfId="1" applyNumberFormat="1" applyFont="1" applyFill="1" applyBorder="1" applyAlignment="1">
      <alignment horizontal="center" vertical="center" wrapText="1"/>
    </xf>
    <xf numFmtId="0" fontId="7" fillId="3" borderId="7" xfId="0" applyFont="1" applyFill="1" applyBorder="1" applyAlignment="1">
      <alignment horizontal="center" vertical="center" wrapText="1"/>
    </xf>
    <xf numFmtId="0" fontId="3" fillId="3" borderId="1" xfId="0" applyNumberFormat="1" applyFont="1" applyFill="1" applyBorder="1" applyAlignment="1">
      <alignment vertical="center" wrapText="1"/>
    </xf>
    <xf numFmtId="0" fontId="3" fillId="3" borderId="0" xfId="0" applyNumberFormat="1" applyFont="1" applyFill="1" applyBorder="1" applyAlignment="1">
      <alignment vertical="center" wrapText="1"/>
    </xf>
    <xf numFmtId="0" fontId="3" fillId="0" borderId="0" xfId="0" applyNumberFormat="1" applyFont="1" applyFill="1" applyBorder="1" applyAlignment="1">
      <alignment vertical="center" wrapText="1"/>
    </xf>
    <xf numFmtId="0" fontId="3" fillId="3" borderId="0" xfId="0" applyFont="1" applyFill="1" applyBorder="1" applyAlignment="1">
      <alignment vertical="center" wrapText="1"/>
    </xf>
    <xf numFmtId="0" fontId="3" fillId="0" borderId="0" xfId="0" applyFont="1" applyFill="1" applyBorder="1" applyAlignment="1">
      <alignment vertical="center" wrapText="1"/>
    </xf>
    <xf numFmtId="0" fontId="3" fillId="3" borderId="1" xfId="0" applyFont="1" applyFill="1" applyBorder="1" applyAlignment="1">
      <alignment vertical="center" wrapText="1"/>
    </xf>
    <xf numFmtId="43" fontId="3" fillId="7" borderId="1" xfId="1" applyFont="1" applyFill="1" applyBorder="1" applyAlignment="1">
      <alignment horizontal="left" vertical="top" wrapText="1"/>
    </xf>
    <xf numFmtId="4" fontId="3" fillId="7" borderId="1" xfId="1" applyNumberFormat="1" applyFont="1" applyFill="1" applyBorder="1" applyAlignment="1">
      <alignment horizontal="right" vertical="top" wrapText="1"/>
    </xf>
    <xf numFmtId="0" fontId="3" fillId="7" borderId="0" xfId="0" applyFont="1" applyFill="1" applyBorder="1" applyAlignment="1">
      <alignment vertical="top" wrapText="1"/>
    </xf>
    <xf numFmtId="43" fontId="3" fillId="7" borderId="1" xfId="0" applyNumberFormat="1" applyFont="1" applyFill="1" applyBorder="1" applyAlignment="1">
      <alignment horizontal="left" vertical="top" wrapText="1"/>
    </xf>
    <xf numFmtId="43" fontId="3" fillId="7" borderId="1" xfId="0" applyNumberFormat="1" applyFont="1" applyFill="1" applyBorder="1" applyAlignment="1">
      <alignment vertical="top" wrapText="1"/>
    </xf>
    <xf numFmtId="4" fontId="3" fillId="7" borderId="1" xfId="0" applyNumberFormat="1" applyFont="1" applyFill="1" applyBorder="1" applyAlignment="1">
      <alignment horizontal="right" vertical="top" wrapText="1"/>
    </xf>
    <xf numFmtId="164" fontId="3" fillId="0" borderId="1" xfId="0" applyNumberFormat="1" applyFont="1" applyFill="1" applyBorder="1" applyAlignment="1">
      <alignment horizontal="center" vertical="top" wrapText="1"/>
    </xf>
    <xf numFmtId="0" fontId="7" fillId="0" borderId="0" xfId="0" applyFont="1" applyFill="1" applyBorder="1" applyAlignment="1">
      <alignment vertical="top" wrapText="1"/>
    </xf>
    <xf numFmtId="43" fontId="3" fillId="0" borderId="2" xfId="1" applyFont="1" applyFill="1" applyBorder="1" applyAlignment="1">
      <alignment horizontal="left" vertical="top" wrapText="1"/>
    </xf>
    <xf numFmtId="43" fontId="3" fillId="7" borderId="2" xfId="0" applyNumberFormat="1" applyFont="1" applyFill="1" applyBorder="1" applyAlignment="1">
      <alignment horizontal="left" vertical="top" wrapText="1"/>
    </xf>
    <xf numFmtId="43" fontId="9" fillId="0" borderId="0" xfId="1" applyFont="1" applyFill="1" applyBorder="1" applyAlignment="1">
      <alignment horizontal="left" vertical="top" wrapText="1"/>
    </xf>
    <xf numFmtId="0" fontId="9" fillId="0" borderId="0" xfId="0" applyFont="1" applyFill="1" applyBorder="1" applyAlignment="1">
      <alignment horizontal="left" vertical="top" wrapText="1"/>
    </xf>
    <xf numFmtId="43" fontId="3" fillId="7" borderId="7" xfId="0" applyNumberFormat="1" applyFont="1" applyFill="1" applyBorder="1" applyAlignment="1">
      <alignment horizontal="left" vertical="top" wrapText="1"/>
    </xf>
    <xf numFmtId="43" fontId="3" fillId="0" borderId="1" xfId="1" applyNumberFormat="1" applyFont="1" applyFill="1" applyBorder="1" applyAlignment="1">
      <alignment horizontal="left" vertical="top" wrapText="1"/>
    </xf>
    <xf numFmtId="43" fontId="3" fillId="0" borderId="1" xfId="1" applyNumberFormat="1" applyFont="1" applyFill="1" applyBorder="1" applyAlignment="1">
      <alignment vertical="top" wrapText="1"/>
    </xf>
    <xf numFmtId="43" fontId="3" fillId="0" borderId="7" xfId="1" applyFont="1" applyFill="1" applyBorder="1" applyAlignment="1">
      <alignment horizontal="left" vertical="top" wrapText="1"/>
    </xf>
    <xf numFmtId="0" fontId="3" fillId="0" borderId="0" xfId="0" applyFont="1" applyFill="1" applyAlignment="1">
      <alignment wrapText="1"/>
    </xf>
    <xf numFmtId="43" fontId="3" fillId="0" borderId="0" xfId="1" applyFont="1" applyFill="1" applyBorder="1" applyAlignment="1">
      <alignment vertical="top" wrapText="1"/>
    </xf>
    <xf numFmtId="43" fontId="3" fillId="7" borderId="1" xfId="1" applyNumberFormat="1" applyFont="1" applyFill="1" applyBorder="1" applyAlignment="1">
      <alignment horizontal="left" vertical="top" wrapText="1"/>
    </xf>
    <xf numFmtId="43" fontId="3" fillId="7" borderId="1" xfId="1" applyNumberFormat="1" applyFont="1" applyFill="1" applyBorder="1" applyAlignment="1">
      <alignment horizontal="right" vertical="top" wrapText="1"/>
    </xf>
    <xf numFmtId="165" fontId="3" fillId="0" borderId="1" xfId="0" applyNumberFormat="1" applyFont="1" applyFill="1" applyBorder="1" applyAlignment="1">
      <alignment vertical="top" wrapText="1"/>
    </xf>
    <xf numFmtId="165" fontId="3" fillId="0" borderId="0" xfId="0" applyNumberFormat="1" applyFont="1" applyFill="1" applyBorder="1" applyAlignment="1">
      <alignment vertical="top" wrapText="1"/>
    </xf>
    <xf numFmtId="43" fontId="3" fillId="4" borderId="1" xfId="1" applyNumberFormat="1" applyFont="1" applyFill="1" applyBorder="1" applyAlignment="1">
      <alignment horizontal="left" vertical="top" wrapText="1"/>
    </xf>
    <xf numFmtId="43" fontId="3" fillId="4" borderId="1" xfId="0" applyNumberFormat="1" applyFont="1" applyFill="1" applyBorder="1" applyAlignment="1">
      <alignment vertical="top" wrapText="1"/>
    </xf>
    <xf numFmtId="0" fontId="3" fillId="4" borderId="0" xfId="0" applyFont="1" applyFill="1" applyBorder="1" applyAlignment="1">
      <alignment vertical="top" wrapText="1"/>
    </xf>
    <xf numFmtId="43" fontId="3" fillId="5" borderId="1" xfId="1" applyFont="1" applyFill="1" applyBorder="1" applyAlignment="1">
      <alignment horizontal="left" vertical="top" wrapText="1"/>
    </xf>
    <xf numFmtId="43" fontId="3" fillId="5" borderId="1" xfId="1" applyFont="1" applyFill="1" applyBorder="1" applyAlignment="1">
      <alignment vertical="top" wrapText="1"/>
    </xf>
    <xf numFmtId="43" fontId="3" fillId="5" borderId="1" xfId="1" applyNumberFormat="1" applyFont="1" applyFill="1" applyBorder="1" applyAlignment="1">
      <alignment horizontal="left" vertical="top" wrapText="1"/>
    </xf>
    <xf numFmtId="43" fontId="3" fillId="5" borderId="1" xfId="0" applyNumberFormat="1" applyFont="1" applyFill="1" applyBorder="1" applyAlignment="1">
      <alignment vertical="top" wrapText="1"/>
    </xf>
    <xf numFmtId="0" fontId="3" fillId="5" borderId="0" xfId="0" applyFont="1" applyFill="1" applyBorder="1" applyAlignment="1">
      <alignment vertical="top" wrapText="1"/>
    </xf>
    <xf numFmtId="43" fontId="3" fillId="6" borderId="1" xfId="1" applyFont="1" applyFill="1" applyBorder="1" applyAlignment="1">
      <alignment horizontal="left" vertical="top" wrapText="1"/>
    </xf>
    <xf numFmtId="43" fontId="3" fillId="6" borderId="1" xfId="1" applyNumberFormat="1" applyFont="1" applyFill="1" applyBorder="1" applyAlignment="1">
      <alignment horizontal="left" vertical="top" wrapText="1"/>
    </xf>
    <xf numFmtId="43" fontId="3" fillId="6" borderId="1" xfId="0" applyNumberFormat="1" applyFont="1" applyFill="1" applyBorder="1" applyAlignment="1">
      <alignment vertical="top" wrapText="1"/>
    </xf>
    <xf numFmtId="0" fontId="3" fillId="6" borderId="0" xfId="0" applyFont="1" applyFill="1" applyBorder="1" applyAlignment="1">
      <alignment vertical="top" wrapText="1"/>
    </xf>
    <xf numFmtId="43" fontId="3" fillId="2" borderId="1" xfId="1" applyNumberFormat="1" applyFont="1" applyFill="1" applyBorder="1" applyAlignment="1">
      <alignment horizontal="left" vertical="top" wrapText="1"/>
    </xf>
    <xf numFmtId="43" fontId="3" fillId="8" borderId="1" xfId="0" applyNumberFormat="1" applyFont="1" applyFill="1" applyBorder="1" applyAlignment="1">
      <alignment vertical="top" wrapText="1"/>
    </xf>
    <xf numFmtId="0" fontId="8" fillId="0" borderId="0" xfId="0" applyFont="1" applyAlignment="1">
      <alignment wrapText="1"/>
    </xf>
    <xf numFmtId="0" fontId="8" fillId="0" borderId="0" xfId="0" applyFont="1" applyFill="1" applyAlignment="1">
      <alignment wrapText="1"/>
    </xf>
    <xf numFmtId="43" fontId="3" fillId="4" borderId="1" xfId="1" applyNumberFormat="1" applyFont="1" applyFill="1" applyBorder="1" applyAlignment="1">
      <alignment horizontal="right" vertical="top" wrapText="1"/>
    </xf>
    <xf numFmtId="43" fontId="3" fillId="9" borderId="1" xfId="1" applyNumberFormat="1" applyFont="1" applyFill="1" applyBorder="1" applyAlignment="1">
      <alignment horizontal="left" vertical="top" wrapText="1"/>
    </xf>
    <xf numFmtId="43" fontId="3" fillId="5" borderId="1" xfId="1" applyNumberFormat="1" applyFont="1" applyFill="1" applyBorder="1" applyAlignment="1">
      <alignment horizontal="right" vertical="top" wrapText="1"/>
    </xf>
    <xf numFmtId="43" fontId="3" fillId="6" borderId="1" xfId="1" applyNumberFormat="1" applyFont="1" applyFill="1" applyBorder="1" applyAlignment="1">
      <alignment horizontal="right" vertical="top" wrapText="1"/>
    </xf>
    <xf numFmtId="43" fontId="7" fillId="2" borderId="1" xfId="1" applyFont="1" applyFill="1" applyBorder="1" applyAlignment="1">
      <alignment horizontal="right" vertical="top" wrapText="1"/>
    </xf>
    <xf numFmtId="43" fontId="3" fillId="2" borderId="1" xfId="1" applyFont="1" applyFill="1" applyBorder="1" applyAlignment="1">
      <alignment horizontal="left" vertical="top" wrapText="1"/>
    </xf>
    <xf numFmtId="43" fontId="3" fillId="9" borderId="1" xfId="1" applyFont="1" applyFill="1" applyBorder="1" applyAlignment="1">
      <alignment horizontal="left" vertical="top" wrapText="1"/>
    </xf>
    <xf numFmtId="0" fontId="3" fillId="0" borderId="8" xfId="0" applyFont="1" applyFill="1" applyBorder="1" applyAlignment="1">
      <alignment vertical="top" wrapText="1"/>
    </xf>
    <xf numFmtId="43" fontId="3" fillId="2" borderId="0" xfId="1" applyFont="1" applyFill="1" applyBorder="1" applyAlignment="1">
      <alignment horizontal="left" vertical="top" wrapText="1"/>
    </xf>
    <xf numFmtId="43" fontId="3" fillId="6" borderId="0" xfId="1" applyFont="1" applyFill="1" applyBorder="1" applyAlignment="1">
      <alignment horizontal="left" vertical="top" wrapText="1"/>
    </xf>
    <xf numFmtId="43" fontId="7" fillId="2" borderId="0" xfId="0" applyNumberFormat="1" applyFont="1" applyFill="1" applyBorder="1" applyAlignment="1">
      <alignment vertical="top" wrapText="1"/>
    </xf>
    <xf numFmtId="43" fontId="3" fillId="0" borderId="0" xfId="0" applyNumberFormat="1" applyFont="1" applyFill="1" applyBorder="1" applyAlignment="1">
      <alignment vertical="top" wrapText="1"/>
    </xf>
    <xf numFmtId="43" fontId="3" fillId="9" borderId="0" xfId="1" applyFont="1" applyFill="1" applyBorder="1" applyAlignment="1">
      <alignment horizontal="left" vertical="top" wrapText="1"/>
    </xf>
    <xf numFmtId="43" fontId="3" fillId="2" borderId="0" xfId="1" applyFont="1" applyFill="1" applyBorder="1" applyAlignment="1">
      <alignment vertical="top" wrapText="1"/>
    </xf>
    <xf numFmtId="0" fontId="3" fillId="0" borderId="0" xfId="0" applyFont="1" applyBorder="1" applyAlignment="1">
      <alignment vertical="top" wrapText="1"/>
    </xf>
    <xf numFmtId="43" fontId="3" fillId="0" borderId="0" xfId="1" applyFont="1" applyBorder="1" applyAlignment="1">
      <alignment vertical="top" wrapText="1"/>
    </xf>
    <xf numFmtId="0" fontId="3" fillId="10" borderId="1" xfId="0" applyFont="1" applyFill="1" applyBorder="1" applyAlignment="1">
      <alignment vertical="top" wrapText="1"/>
    </xf>
    <xf numFmtId="0" fontId="7" fillId="3" borderId="1" xfId="0" applyFont="1" applyFill="1" applyBorder="1" applyAlignment="1">
      <alignment vertical="top" wrapText="1"/>
    </xf>
    <xf numFmtId="43" fontId="7" fillId="2" borderId="0" xfId="1" applyFont="1" applyFill="1" applyBorder="1" applyAlignment="1">
      <alignment horizontal="left" vertical="top" wrapText="1"/>
    </xf>
    <xf numFmtId="43" fontId="3" fillId="2" borderId="0" xfId="0" applyNumberFormat="1" applyFont="1" applyFill="1" applyBorder="1" applyAlignment="1">
      <alignment horizontal="center" vertical="top" wrapText="1"/>
    </xf>
    <xf numFmtId="4" fontId="3" fillId="2" borderId="0" xfId="0" applyNumberFormat="1" applyFont="1" applyFill="1" applyBorder="1" applyAlignment="1">
      <alignment vertical="top" wrapText="1"/>
    </xf>
    <xf numFmtId="0" fontId="3" fillId="0" borderId="0"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3" fillId="5" borderId="1" xfId="0" applyFont="1" applyFill="1" applyBorder="1" applyAlignment="1">
      <alignment horizontal="left" vertical="top" wrapText="1"/>
    </xf>
    <xf numFmtId="43" fontId="3" fillId="2" borderId="1" xfId="1" applyFont="1" applyFill="1" applyBorder="1" applyAlignment="1">
      <alignment horizontal="right" vertical="top" wrapText="1"/>
    </xf>
    <xf numFmtId="43" fontId="3" fillId="4" borderId="1" xfId="1" applyFont="1" applyFill="1" applyBorder="1" applyAlignment="1">
      <alignment vertical="top" wrapText="1"/>
    </xf>
    <xf numFmtId="43" fontId="3" fillId="6" borderId="1" xfId="1" applyFont="1" applyFill="1" applyBorder="1" applyAlignment="1">
      <alignment vertical="top" wrapText="1"/>
    </xf>
    <xf numFmtId="0" fontId="3" fillId="0" borderId="1" xfId="0" applyFont="1" applyFill="1" applyBorder="1" applyAlignment="1">
      <alignment horizontal="left" vertical="top" wrapText="1"/>
    </xf>
    <xf numFmtId="43" fontId="7" fillId="0" borderId="1" xfId="1" applyFont="1" applyFill="1" applyBorder="1" applyAlignment="1">
      <alignment horizontal="center" vertical="center" wrapText="1"/>
    </xf>
    <xf numFmtId="0" fontId="3" fillId="0" borderId="0" xfId="0" applyFont="1" applyFill="1" applyBorder="1" applyAlignment="1">
      <alignment horizontal="left" vertical="top" wrapText="1"/>
    </xf>
    <xf numFmtId="0" fontId="7" fillId="0" borderId="1" xfId="0" applyFont="1" applyFill="1" applyBorder="1" applyAlignment="1">
      <alignment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top" wrapText="1"/>
    </xf>
    <xf numFmtId="43" fontId="7" fillId="0" borderId="1" xfId="1" applyFont="1" applyFill="1" applyBorder="1" applyAlignment="1">
      <alignment horizontal="right" vertical="top" wrapText="1"/>
    </xf>
    <xf numFmtId="43" fontId="7" fillId="0" borderId="1" xfId="1" applyFont="1" applyFill="1" applyBorder="1" applyAlignment="1">
      <alignment vertical="top" wrapText="1"/>
    </xf>
    <xf numFmtId="43" fontId="3" fillId="0" borderId="1" xfId="1" applyFont="1" applyFill="1" applyBorder="1" applyAlignment="1">
      <alignment horizontal="center" vertical="center" wrapText="1"/>
    </xf>
    <xf numFmtId="43"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1" xfId="2" applyFont="1" applyFill="1" applyBorder="1" applyAlignment="1">
      <alignment horizontal="center" vertical="center" wrapText="1"/>
    </xf>
    <xf numFmtId="0" fontId="3" fillId="0" borderId="1" xfId="0" applyFont="1" applyFill="1" applyBorder="1" applyAlignment="1">
      <alignment horizontal="left" vertical="top" wrapText="1"/>
    </xf>
    <xf numFmtId="43" fontId="7" fillId="0" borderId="1" xfId="1"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2" borderId="1" xfId="0" quotePrefix="1" applyFont="1" applyFill="1" applyBorder="1" applyAlignment="1">
      <alignment horizontal="left" vertical="top" wrapText="1"/>
    </xf>
    <xf numFmtId="0" fontId="3" fillId="2"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9" fontId="7" fillId="0" borderId="1" xfId="2" applyFont="1" applyFill="1" applyBorder="1" applyAlignment="1">
      <alignment horizontal="center" vertical="center" wrapText="1"/>
    </xf>
    <xf numFmtId="0" fontId="3" fillId="0" borderId="1" xfId="0" applyFont="1" applyFill="1" applyBorder="1" applyAlignment="1">
      <alignment horizontal="left" vertical="top" wrapText="1"/>
    </xf>
    <xf numFmtId="0" fontId="7" fillId="0" borderId="1" xfId="1" applyNumberFormat="1" applyFont="1" applyFill="1" applyBorder="1" applyAlignment="1">
      <alignment horizontal="center" vertical="center" wrapText="1"/>
    </xf>
    <xf numFmtId="43" fontId="7" fillId="0" borderId="1" xfId="1" applyFont="1" applyFill="1" applyBorder="1" applyAlignment="1">
      <alignment horizontal="center" vertical="center" wrapText="1"/>
    </xf>
    <xf numFmtId="0" fontId="3" fillId="0" borderId="2" xfId="0" applyFont="1" applyFill="1" applyBorder="1" applyAlignment="1">
      <alignment horizontal="left" vertical="top" wrapText="1"/>
    </xf>
    <xf numFmtId="0" fontId="7" fillId="3" borderId="1" xfId="0"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43" fontId="7" fillId="3" borderId="1" xfId="1" applyFont="1" applyFill="1" applyBorder="1" applyAlignment="1">
      <alignment horizontal="center" vertical="center" wrapText="1"/>
    </xf>
    <xf numFmtId="0" fontId="7" fillId="3" borderId="3" xfId="1" applyNumberFormat="1" applyFont="1" applyFill="1" applyBorder="1" applyAlignment="1">
      <alignment horizontal="center" vertical="center" wrapText="1"/>
    </xf>
    <xf numFmtId="0" fontId="7" fillId="3" borderId="4" xfId="1" applyNumberFormat="1" applyFont="1" applyFill="1" applyBorder="1" applyAlignment="1">
      <alignment horizontal="center" vertical="center" wrapText="1"/>
    </xf>
    <xf numFmtId="0" fontId="7" fillId="3" borderId="5" xfId="1" applyNumberFormat="1" applyFont="1" applyFill="1" applyBorder="1" applyAlignment="1">
      <alignment horizontal="center" vertical="center" wrapText="1"/>
    </xf>
    <xf numFmtId="0" fontId="7" fillId="3" borderId="2" xfId="1" applyNumberFormat="1" applyFont="1" applyFill="1" applyBorder="1" applyAlignment="1">
      <alignment horizontal="center" vertical="center" wrapText="1"/>
    </xf>
    <xf numFmtId="0" fontId="7" fillId="3" borderId="7" xfId="1" applyNumberFormat="1" applyFont="1" applyFill="1" applyBorder="1" applyAlignment="1">
      <alignment horizontal="center" vertical="center" wrapText="1"/>
    </xf>
    <xf numFmtId="0" fontId="7" fillId="3" borderId="1" xfId="1" applyNumberFormat="1" applyFont="1" applyFill="1" applyBorder="1" applyAlignment="1">
      <alignment horizontal="center" vertical="center" wrapText="1"/>
    </xf>
  </cellXfs>
  <cellStyles count="19">
    <cellStyle name="Comma" xfId="1" builtinId="3"/>
    <cellStyle name="Comma 15" xfId="3"/>
    <cellStyle name="Comma 19" xfId="4"/>
    <cellStyle name="Comma 2" xfId="5"/>
    <cellStyle name="Comma 2 2" xfId="6"/>
    <cellStyle name="Comma 3" xfId="7"/>
    <cellStyle name="Comma 3 2" xfId="8"/>
    <cellStyle name="Hyperlink 2" xfId="9"/>
    <cellStyle name="Normal" xfId="0" builtinId="0"/>
    <cellStyle name="Normal 2" xfId="10"/>
    <cellStyle name="Normal 2 12" xfId="11"/>
    <cellStyle name="Normal 2 14" xfId="12"/>
    <cellStyle name="Normal 2 18" xfId="13"/>
    <cellStyle name="Normal 2 2" xfId="14"/>
    <cellStyle name="Normal 3" xfId="15"/>
    <cellStyle name="Normal 4" xfId="16"/>
    <cellStyle name="Percent" xfId="2" builtinId="5"/>
    <cellStyle name="Percent 2" xfId="17"/>
    <cellStyle name="Percent 3" xfId="1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W257"/>
  <sheetViews>
    <sheetView tabSelected="1" view="pageBreakPreview" topLeftCell="A130" zoomScaleNormal="100" zoomScaleSheetLayoutView="100" zoomScalePageLayoutView="50" workbookViewId="0">
      <pane xSplit="1" topLeftCell="G1" activePane="topRight" state="frozen"/>
      <selection pane="topRight" activeCell="I133" sqref="I133"/>
    </sheetView>
  </sheetViews>
  <sheetFormatPr defaultColWidth="9.140625" defaultRowHeight="12.75" zeroHeight="1" outlineLevelCol="2"/>
  <cols>
    <col min="1" max="1" width="45.7109375" style="103" customWidth="1"/>
    <col min="2" max="2" width="10.7109375" style="103" customWidth="1"/>
    <col min="3" max="3" width="45.7109375" style="103" customWidth="1"/>
    <col min="4" max="5" width="15.7109375" style="103" customWidth="1"/>
    <col min="6" max="6" width="10.7109375" style="103" customWidth="1"/>
    <col min="7" max="7" width="15.7109375" style="103" customWidth="1"/>
    <col min="8" max="8" width="18.7109375" style="103" customWidth="1"/>
    <col min="9" max="9" width="20.7109375" style="103" customWidth="1"/>
    <col min="10" max="15" width="20.7109375" style="103" customWidth="1" outlineLevel="2"/>
    <col min="16" max="16" width="20.7109375" style="103" customWidth="1"/>
    <col min="17" max="22" width="20.7109375" style="103" customWidth="1" outlineLevel="1"/>
    <col min="23" max="23" width="20.7109375" style="103" customWidth="1"/>
    <col min="24" max="29" width="20.7109375" style="103" customWidth="1" outlineLevel="1"/>
    <col min="30" max="30" width="20.7109375" style="103" customWidth="1"/>
    <col min="31" max="36" width="20.7109375" style="103" customWidth="1" outlineLevel="1"/>
    <col min="37" max="37" width="20.7109375" style="103" customWidth="1"/>
    <col min="38" max="43" width="20.7109375" style="103" customWidth="1" outlineLevel="1"/>
    <col min="44" max="44" width="20.7109375" style="103" customWidth="1"/>
    <col min="45" max="50" width="20.7109375" style="103" customWidth="1" outlineLevel="1"/>
    <col min="51" max="51" width="20.7109375" style="103" customWidth="1"/>
    <col min="52" max="57" width="20.7109375" style="103" customWidth="1" outlineLevel="1"/>
    <col min="58" max="58" width="20.7109375" style="103" customWidth="1"/>
    <col min="59" max="59" width="31.7109375" style="103" hidden="1" customWidth="1"/>
    <col min="60" max="60" width="87.42578125" style="103" hidden="1" customWidth="1"/>
    <col min="61" max="61" width="24.7109375" style="103" hidden="1" customWidth="1"/>
    <col min="62" max="62" width="37.28515625" style="103" hidden="1" customWidth="1"/>
    <col min="63" max="63" width="28.7109375" style="103" hidden="1" customWidth="1" collapsed="1"/>
    <col min="64" max="64" width="28.7109375" style="103" hidden="1" customWidth="1"/>
    <col min="65" max="65" width="28.140625" style="103" hidden="1" customWidth="1" collapsed="1"/>
    <col min="66" max="66" width="31" style="103" hidden="1" customWidth="1" collapsed="1"/>
    <col min="67" max="67" width="28.42578125" style="103" hidden="1" customWidth="1" collapsed="1"/>
    <col min="68" max="68" width="31.7109375" style="103" hidden="1" customWidth="1" collapsed="1"/>
    <col min="69" max="69" width="29" style="103" hidden="1" customWidth="1" collapsed="1"/>
    <col min="70" max="71" width="31.7109375" style="103" hidden="1" customWidth="1" collapsed="1"/>
    <col min="72" max="100" width="28.7109375" style="103" hidden="1" customWidth="1"/>
    <col min="101" max="101" width="33.5703125" style="103" hidden="1" customWidth="1"/>
    <col min="102" max="108" width="28.7109375" style="103" hidden="1" customWidth="1"/>
    <col min="109" max="109" width="36.28515625" style="103" hidden="1" customWidth="1"/>
    <col min="110" max="127" width="0" style="103" hidden="1" customWidth="1"/>
    <col min="128" max="16384" width="9.140625" style="104"/>
  </cols>
  <sheetData>
    <row r="1" spans="1:127" s="63" customFormat="1">
      <c r="A1" s="159" t="s">
        <v>0</v>
      </c>
      <c r="B1" s="159" t="s">
        <v>1</v>
      </c>
      <c r="C1" s="159" t="s">
        <v>2</v>
      </c>
      <c r="D1" s="159" t="s">
        <v>3</v>
      </c>
      <c r="E1" s="159"/>
      <c r="F1" s="159" t="s">
        <v>592</v>
      </c>
      <c r="G1" s="159" t="s">
        <v>4</v>
      </c>
      <c r="H1" s="159" t="s">
        <v>5</v>
      </c>
      <c r="I1" s="159" t="s">
        <v>6</v>
      </c>
      <c r="J1" s="162" t="s">
        <v>7</v>
      </c>
      <c r="K1" s="162"/>
      <c r="L1" s="162"/>
      <c r="M1" s="162"/>
      <c r="N1" s="162"/>
      <c r="O1" s="162"/>
      <c r="P1" s="162"/>
      <c r="Q1" s="162" t="s">
        <v>7</v>
      </c>
      <c r="R1" s="162"/>
      <c r="S1" s="162"/>
      <c r="T1" s="162"/>
      <c r="U1" s="162"/>
      <c r="V1" s="162"/>
      <c r="W1" s="162"/>
      <c r="X1" s="162" t="s">
        <v>7</v>
      </c>
      <c r="Y1" s="162"/>
      <c r="Z1" s="162"/>
      <c r="AA1" s="162"/>
      <c r="AB1" s="162"/>
      <c r="AC1" s="162"/>
      <c r="AD1" s="162"/>
      <c r="AE1" s="162" t="s">
        <v>7</v>
      </c>
      <c r="AF1" s="162"/>
      <c r="AG1" s="162"/>
      <c r="AH1" s="162"/>
      <c r="AI1" s="162"/>
      <c r="AJ1" s="162"/>
      <c r="AK1" s="162"/>
      <c r="AL1" s="162" t="s">
        <v>7</v>
      </c>
      <c r="AM1" s="162"/>
      <c r="AN1" s="162"/>
      <c r="AO1" s="162"/>
      <c r="AP1" s="162"/>
      <c r="AQ1" s="162"/>
      <c r="AR1" s="162"/>
      <c r="AS1" s="162" t="s">
        <v>7</v>
      </c>
      <c r="AT1" s="162"/>
      <c r="AU1" s="162"/>
      <c r="AV1" s="162"/>
      <c r="AW1" s="162"/>
      <c r="AX1" s="162"/>
      <c r="AY1" s="162"/>
      <c r="AZ1" s="162" t="s">
        <v>7</v>
      </c>
      <c r="BA1" s="162"/>
      <c r="BB1" s="162"/>
      <c r="BC1" s="162"/>
      <c r="BD1" s="162"/>
      <c r="BE1" s="162"/>
      <c r="BF1" s="162"/>
      <c r="BG1" s="4"/>
      <c r="BH1" s="165" t="s">
        <v>8</v>
      </c>
      <c r="BI1" s="166" t="s">
        <v>3</v>
      </c>
      <c r="BJ1" s="165" t="s">
        <v>5</v>
      </c>
      <c r="BK1" s="175" t="s">
        <v>9</v>
      </c>
      <c r="BL1" s="175"/>
      <c r="BM1" s="170" t="s">
        <v>9</v>
      </c>
      <c r="BN1" s="171"/>
      <c r="BO1" s="171"/>
      <c r="BP1" s="171"/>
      <c r="BQ1" s="171"/>
      <c r="BR1" s="171"/>
      <c r="BS1" s="172"/>
      <c r="BT1" s="170" t="s">
        <v>7</v>
      </c>
      <c r="BU1" s="171"/>
      <c r="BV1" s="171"/>
      <c r="BW1" s="171"/>
      <c r="BX1" s="171"/>
      <c r="BY1" s="171"/>
      <c r="BZ1" s="171"/>
      <c r="CA1" s="172"/>
      <c r="CB1" s="170" t="s">
        <v>7</v>
      </c>
      <c r="CC1" s="171"/>
      <c r="CD1" s="171"/>
      <c r="CE1" s="171"/>
      <c r="CF1" s="171"/>
      <c r="CG1" s="171"/>
      <c r="CH1" s="171"/>
      <c r="CI1" s="171"/>
      <c r="CJ1" s="171"/>
      <c r="CK1" s="172"/>
      <c r="CL1" s="170" t="s">
        <v>7</v>
      </c>
      <c r="CM1" s="171"/>
      <c r="CN1" s="171"/>
      <c r="CO1" s="171"/>
      <c r="CP1" s="171"/>
      <c r="CQ1" s="171"/>
      <c r="CR1" s="171"/>
      <c r="CS1" s="172"/>
      <c r="CT1" s="171" t="s">
        <v>7</v>
      </c>
      <c r="CU1" s="171"/>
      <c r="CV1" s="171"/>
      <c r="CW1" s="171"/>
      <c r="CX1" s="171"/>
      <c r="CY1" s="171"/>
      <c r="CZ1" s="171"/>
      <c r="DA1" s="171"/>
      <c r="DB1" s="172"/>
      <c r="DC1" s="167" t="s">
        <v>10</v>
      </c>
      <c r="DD1" s="167" t="s">
        <v>11</v>
      </c>
      <c r="DE1" s="61"/>
      <c r="DF1" s="62"/>
      <c r="DG1" s="62"/>
      <c r="DH1" s="62"/>
      <c r="DI1" s="62"/>
      <c r="DJ1" s="62"/>
      <c r="DK1" s="62"/>
      <c r="DL1" s="62"/>
      <c r="DM1" s="62"/>
      <c r="DN1" s="62"/>
      <c r="DO1" s="62"/>
      <c r="DP1" s="62"/>
      <c r="DQ1" s="62"/>
      <c r="DR1" s="62"/>
      <c r="DS1" s="62"/>
      <c r="DT1" s="62"/>
      <c r="DU1" s="62"/>
      <c r="DV1" s="62"/>
      <c r="DW1" s="62"/>
    </row>
    <row r="2" spans="1:127" s="65" customFormat="1" ht="25.5" customHeight="1">
      <c r="A2" s="159"/>
      <c r="B2" s="159"/>
      <c r="C2" s="159"/>
      <c r="D2" s="160" t="s">
        <v>488</v>
      </c>
      <c r="E2" s="160" t="s">
        <v>489</v>
      </c>
      <c r="F2" s="159"/>
      <c r="G2" s="159"/>
      <c r="H2" s="159"/>
      <c r="I2" s="159"/>
      <c r="J2" s="162">
        <v>2013</v>
      </c>
      <c r="K2" s="162"/>
      <c r="L2" s="162"/>
      <c r="M2" s="162"/>
      <c r="N2" s="162"/>
      <c r="O2" s="162"/>
      <c r="P2" s="162"/>
      <c r="Q2" s="162">
        <v>2014</v>
      </c>
      <c r="R2" s="162"/>
      <c r="S2" s="162"/>
      <c r="T2" s="162"/>
      <c r="U2" s="162"/>
      <c r="V2" s="162"/>
      <c r="W2" s="162"/>
      <c r="X2" s="162">
        <v>2015</v>
      </c>
      <c r="Y2" s="162"/>
      <c r="Z2" s="162"/>
      <c r="AA2" s="162"/>
      <c r="AB2" s="162"/>
      <c r="AC2" s="162"/>
      <c r="AD2" s="162"/>
      <c r="AE2" s="162">
        <v>2016</v>
      </c>
      <c r="AF2" s="162"/>
      <c r="AG2" s="162"/>
      <c r="AH2" s="162"/>
      <c r="AI2" s="162"/>
      <c r="AJ2" s="162"/>
      <c r="AK2" s="162"/>
      <c r="AL2" s="163" t="s">
        <v>13</v>
      </c>
      <c r="AM2" s="163"/>
      <c r="AN2" s="163"/>
      <c r="AO2" s="163"/>
      <c r="AP2" s="163"/>
      <c r="AQ2" s="163"/>
      <c r="AR2" s="163"/>
      <c r="AS2" s="162" t="s">
        <v>551</v>
      </c>
      <c r="AT2" s="162"/>
      <c r="AU2" s="162"/>
      <c r="AV2" s="162"/>
      <c r="AW2" s="162"/>
      <c r="AX2" s="162"/>
      <c r="AY2" s="162"/>
      <c r="AZ2" s="163" t="s">
        <v>552</v>
      </c>
      <c r="BA2" s="163"/>
      <c r="BB2" s="163"/>
      <c r="BC2" s="163"/>
      <c r="BD2" s="163"/>
      <c r="BE2" s="163"/>
      <c r="BF2" s="163"/>
      <c r="BG2" s="5"/>
      <c r="BH2" s="165"/>
      <c r="BI2" s="166"/>
      <c r="BJ2" s="165"/>
      <c r="BK2" s="169" t="s">
        <v>13</v>
      </c>
      <c r="BL2" s="169" t="s">
        <v>14</v>
      </c>
      <c r="BM2" s="173">
        <v>2013</v>
      </c>
      <c r="BN2" s="173">
        <v>2014</v>
      </c>
      <c r="BO2" s="173">
        <v>2015</v>
      </c>
      <c r="BP2" s="173">
        <v>2016</v>
      </c>
      <c r="BQ2" s="173" t="s">
        <v>12</v>
      </c>
      <c r="BR2" s="169" t="s">
        <v>13</v>
      </c>
      <c r="BS2" s="169" t="s">
        <v>14</v>
      </c>
      <c r="BT2" s="170" t="s">
        <v>15</v>
      </c>
      <c r="BU2" s="171"/>
      <c r="BV2" s="171"/>
      <c r="BW2" s="171"/>
      <c r="BX2" s="171"/>
      <c r="BY2" s="171"/>
      <c r="BZ2" s="171"/>
      <c r="CA2" s="172"/>
      <c r="CB2" s="170" t="s">
        <v>15</v>
      </c>
      <c r="CC2" s="171"/>
      <c r="CD2" s="171"/>
      <c r="CE2" s="171"/>
      <c r="CF2" s="171"/>
      <c r="CG2" s="171"/>
      <c r="CH2" s="171"/>
      <c r="CI2" s="171"/>
      <c r="CJ2" s="171"/>
      <c r="CK2" s="172"/>
      <c r="CL2" s="170" t="s">
        <v>12</v>
      </c>
      <c r="CM2" s="171"/>
      <c r="CN2" s="171"/>
      <c r="CO2" s="171"/>
      <c r="CP2" s="171"/>
      <c r="CQ2" s="171"/>
      <c r="CR2" s="171"/>
      <c r="CS2" s="172"/>
      <c r="CT2" s="170" t="s">
        <v>12</v>
      </c>
      <c r="CU2" s="171"/>
      <c r="CV2" s="171"/>
      <c r="CW2" s="171"/>
      <c r="CX2" s="171"/>
      <c r="CY2" s="171"/>
      <c r="CZ2" s="171"/>
      <c r="DA2" s="171"/>
      <c r="DB2" s="172"/>
      <c r="DC2" s="165"/>
      <c r="DD2" s="165"/>
      <c r="DE2" s="57" t="s">
        <v>16</v>
      </c>
      <c r="DF2" s="64"/>
      <c r="DG2" s="64"/>
      <c r="DH2" s="64"/>
      <c r="DI2" s="64"/>
      <c r="DJ2" s="64"/>
      <c r="DK2" s="64"/>
      <c r="DL2" s="64"/>
      <c r="DM2" s="64"/>
      <c r="DN2" s="64"/>
      <c r="DO2" s="64"/>
      <c r="DP2" s="64"/>
      <c r="DQ2" s="64"/>
      <c r="DR2" s="64"/>
      <c r="DS2" s="64"/>
      <c r="DT2" s="64"/>
      <c r="DU2" s="64"/>
      <c r="DV2" s="64"/>
      <c r="DW2" s="64"/>
    </row>
    <row r="3" spans="1:127" s="65" customFormat="1">
      <c r="A3" s="159"/>
      <c r="B3" s="159"/>
      <c r="C3" s="159"/>
      <c r="D3" s="160"/>
      <c r="E3" s="160"/>
      <c r="F3" s="159"/>
      <c r="G3" s="159"/>
      <c r="H3" s="159"/>
      <c r="I3" s="159"/>
      <c r="J3" s="152" t="s">
        <v>17</v>
      </c>
      <c r="K3" s="152" t="s">
        <v>18</v>
      </c>
      <c r="L3" s="152" t="s">
        <v>19</v>
      </c>
      <c r="M3" s="152" t="s">
        <v>20</v>
      </c>
      <c r="N3" s="152" t="s">
        <v>21</v>
      </c>
      <c r="O3" s="152" t="s">
        <v>22</v>
      </c>
      <c r="P3" s="152" t="s">
        <v>23</v>
      </c>
      <c r="Q3" s="152" t="s">
        <v>17</v>
      </c>
      <c r="R3" s="152" t="s">
        <v>18</v>
      </c>
      <c r="S3" s="152" t="s">
        <v>19</v>
      </c>
      <c r="T3" s="152" t="s">
        <v>20</v>
      </c>
      <c r="U3" s="152" t="s">
        <v>21</v>
      </c>
      <c r="V3" s="152" t="s">
        <v>22</v>
      </c>
      <c r="W3" s="152" t="s">
        <v>23</v>
      </c>
      <c r="X3" s="136" t="s">
        <v>17</v>
      </c>
      <c r="Y3" s="136" t="s">
        <v>18</v>
      </c>
      <c r="Z3" s="136" t="s">
        <v>19</v>
      </c>
      <c r="AA3" s="136" t="s">
        <v>20</v>
      </c>
      <c r="AB3" s="136" t="s">
        <v>21</v>
      </c>
      <c r="AC3" s="136" t="s">
        <v>22</v>
      </c>
      <c r="AD3" s="136" t="s">
        <v>23</v>
      </c>
      <c r="AE3" s="136" t="s">
        <v>17</v>
      </c>
      <c r="AF3" s="136" t="s">
        <v>18</v>
      </c>
      <c r="AG3" s="136" t="s">
        <v>19</v>
      </c>
      <c r="AH3" s="136" t="s">
        <v>20</v>
      </c>
      <c r="AI3" s="136" t="s">
        <v>21</v>
      </c>
      <c r="AJ3" s="136" t="s">
        <v>22</v>
      </c>
      <c r="AK3" s="136" t="s">
        <v>23</v>
      </c>
      <c r="AL3" s="136" t="s">
        <v>17</v>
      </c>
      <c r="AM3" s="136" t="s">
        <v>18</v>
      </c>
      <c r="AN3" s="136" t="s">
        <v>19</v>
      </c>
      <c r="AO3" s="136" t="s">
        <v>20</v>
      </c>
      <c r="AP3" s="136" t="s">
        <v>21</v>
      </c>
      <c r="AQ3" s="136" t="s">
        <v>22</v>
      </c>
      <c r="AR3" s="136" t="s">
        <v>23</v>
      </c>
      <c r="AS3" s="136" t="s">
        <v>17</v>
      </c>
      <c r="AT3" s="136" t="s">
        <v>18</v>
      </c>
      <c r="AU3" s="136" t="s">
        <v>19</v>
      </c>
      <c r="AV3" s="136" t="s">
        <v>20</v>
      </c>
      <c r="AW3" s="136" t="s">
        <v>21</v>
      </c>
      <c r="AX3" s="136" t="s">
        <v>22</v>
      </c>
      <c r="AY3" s="136" t="s">
        <v>23</v>
      </c>
      <c r="AZ3" s="136" t="s">
        <v>17</v>
      </c>
      <c r="BA3" s="136" t="s">
        <v>18</v>
      </c>
      <c r="BB3" s="136" t="s">
        <v>19</v>
      </c>
      <c r="BC3" s="136" t="s">
        <v>20</v>
      </c>
      <c r="BD3" s="136" t="s">
        <v>21</v>
      </c>
      <c r="BE3" s="136" t="s">
        <v>22</v>
      </c>
      <c r="BF3" s="136" t="s">
        <v>23</v>
      </c>
      <c r="BG3" s="5"/>
      <c r="BH3" s="165"/>
      <c r="BI3" s="166"/>
      <c r="BJ3" s="165"/>
      <c r="BK3" s="169"/>
      <c r="BL3" s="169"/>
      <c r="BM3" s="174"/>
      <c r="BN3" s="174"/>
      <c r="BO3" s="174"/>
      <c r="BP3" s="174"/>
      <c r="BQ3" s="174"/>
      <c r="BR3" s="169"/>
      <c r="BS3" s="169"/>
      <c r="BT3" s="6" t="s">
        <v>24</v>
      </c>
      <c r="BU3" s="6" t="s">
        <v>25</v>
      </c>
      <c r="BV3" s="6" t="s">
        <v>26</v>
      </c>
      <c r="BW3" s="6" t="s">
        <v>27</v>
      </c>
      <c r="BX3" s="6" t="s">
        <v>28</v>
      </c>
      <c r="BY3" s="6" t="s">
        <v>29</v>
      </c>
      <c r="BZ3" s="6" t="s">
        <v>30</v>
      </c>
      <c r="CA3" s="6" t="s">
        <v>31</v>
      </c>
      <c r="CB3" s="6" t="s">
        <v>32</v>
      </c>
      <c r="CC3" s="6" t="s">
        <v>33</v>
      </c>
      <c r="CD3" s="6" t="s">
        <v>34</v>
      </c>
      <c r="CE3" s="6" t="s">
        <v>35</v>
      </c>
      <c r="CF3" s="6" t="s">
        <v>36</v>
      </c>
      <c r="CG3" s="6" t="s">
        <v>37</v>
      </c>
      <c r="CH3" s="6" t="s">
        <v>38</v>
      </c>
      <c r="CI3" s="6" t="s">
        <v>39</v>
      </c>
      <c r="CJ3" s="6" t="s">
        <v>40</v>
      </c>
      <c r="CK3" s="6" t="s">
        <v>41</v>
      </c>
      <c r="CL3" s="6" t="s">
        <v>24</v>
      </c>
      <c r="CM3" s="6" t="s">
        <v>25</v>
      </c>
      <c r="CN3" s="6" t="s">
        <v>26</v>
      </c>
      <c r="CO3" s="6" t="s">
        <v>27</v>
      </c>
      <c r="CP3" s="6" t="s">
        <v>28</v>
      </c>
      <c r="CQ3" s="6" t="s">
        <v>29</v>
      </c>
      <c r="CR3" s="6" t="s">
        <v>30</v>
      </c>
      <c r="CS3" s="6" t="s">
        <v>31</v>
      </c>
      <c r="CT3" s="6" t="s">
        <v>32</v>
      </c>
      <c r="CU3" s="6" t="s">
        <v>33</v>
      </c>
      <c r="CV3" s="6" t="s">
        <v>34</v>
      </c>
      <c r="CW3" s="6" t="s">
        <v>35</v>
      </c>
      <c r="CX3" s="6" t="s">
        <v>36</v>
      </c>
      <c r="CY3" s="6" t="s">
        <v>37</v>
      </c>
      <c r="CZ3" s="6" t="s">
        <v>38</v>
      </c>
      <c r="DA3" s="6" t="s">
        <v>39</v>
      </c>
      <c r="DB3" s="6" t="s">
        <v>40</v>
      </c>
      <c r="DC3" s="168"/>
      <c r="DD3" s="168"/>
      <c r="DE3" s="66"/>
      <c r="DF3" s="64"/>
      <c r="DG3" s="64"/>
      <c r="DH3" s="64"/>
      <c r="DI3" s="64"/>
      <c r="DJ3" s="64"/>
      <c r="DK3" s="64"/>
      <c r="DL3" s="64"/>
      <c r="DM3" s="64"/>
      <c r="DN3" s="64"/>
      <c r="DO3" s="64"/>
      <c r="DP3" s="64"/>
      <c r="DQ3" s="64"/>
      <c r="DR3" s="64"/>
      <c r="DS3" s="64"/>
      <c r="DT3" s="64"/>
      <c r="DU3" s="64"/>
      <c r="DV3" s="64"/>
      <c r="DW3" s="64"/>
    </row>
    <row r="4" spans="1:127" s="65" customFormat="1">
      <c r="A4" s="149" t="s">
        <v>490</v>
      </c>
      <c r="B4" s="149" t="s">
        <v>491</v>
      </c>
      <c r="C4" s="149" t="s">
        <v>492</v>
      </c>
      <c r="D4" s="150" t="s">
        <v>493</v>
      </c>
      <c r="E4" s="150" t="s">
        <v>494</v>
      </c>
      <c r="F4" s="149" t="s">
        <v>495</v>
      </c>
      <c r="G4" s="149" t="s">
        <v>496</v>
      </c>
      <c r="H4" s="149" t="s">
        <v>497</v>
      </c>
      <c r="I4" s="149" t="s">
        <v>498</v>
      </c>
      <c r="J4" s="152" t="s">
        <v>499</v>
      </c>
      <c r="K4" s="152" t="s">
        <v>500</v>
      </c>
      <c r="L4" s="152" t="s">
        <v>501</v>
      </c>
      <c r="M4" s="152" t="s">
        <v>502</v>
      </c>
      <c r="N4" s="152" t="s">
        <v>503</v>
      </c>
      <c r="O4" s="152" t="s">
        <v>504</v>
      </c>
      <c r="P4" s="152" t="s">
        <v>505</v>
      </c>
      <c r="Q4" s="152" t="s">
        <v>506</v>
      </c>
      <c r="R4" s="152" t="s">
        <v>507</v>
      </c>
      <c r="S4" s="152" t="s">
        <v>508</v>
      </c>
      <c r="T4" s="152" t="s">
        <v>509</v>
      </c>
      <c r="U4" s="152" t="s">
        <v>510</v>
      </c>
      <c r="V4" s="152" t="s">
        <v>511</v>
      </c>
      <c r="W4" s="152" t="s">
        <v>512</v>
      </c>
      <c r="X4" s="136" t="s">
        <v>513</v>
      </c>
      <c r="Y4" s="136" t="s">
        <v>514</v>
      </c>
      <c r="Z4" s="136" t="s">
        <v>515</v>
      </c>
      <c r="AA4" s="136" t="s">
        <v>516</v>
      </c>
      <c r="AB4" s="136" t="s">
        <v>517</v>
      </c>
      <c r="AC4" s="136" t="s">
        <v>518</v>
      </c>
      <c r="AD4" s="136" t="s">
        <v>519</v>
      </c>
      <c r="AE4" s="136" t="s">
        <v>520</v>
      </c>
      <c r="AF4" s="136" t="s">
        <v>521</v>
      </c>
      <c r="AG4" s="136" t="s">
        <v>522</v>
      </c>
      <c r="AH4" s="136" t="s">
        <v>523</v>
      </c>
      <c r="AI4" s="136" t="s">
        <v>524</v>
      </c>
      <c r="AJ4" s="136" t="s">
        <v>525</v>
      </c>
      <c r="AK4" s="136" t="s">
        <v>526</v>
      </c>
      <c r="AL4" s="136" t="s">
        <v>527</v>
      </c>
      <c r="AM4" s="136" t="s">
        <v>528</v>
      </c>
      <c r="AN4" s="136" t="s">
        <v>529</v>
      </c>
      <c r="AO4" s="136" t="s">
        <v>530</v>
      </c>
      <c r="AP4" s="136" t="s">
        <v>531</v>
      </c>
      <c r="AQ4" s="136" t="s">
        <v>532</v>
      </c>
      <c r="AR4" s="136" t="s">
        <v>533</v>
      </c>
      <c r="AS4" s="136" t="s">
        <v>534</v>
      </c>
      <c r="AT4" s="136" t="s">
        <v>535</v>
      </c>
      <c r="AU4" s="136" t="s">
        <v>536</v>
      </c>
      <c r="AV4" s="136" t="s">
        <v>537</v>
      </c>
      <c r="AW4" s="136" t="s">
        <v>538</v>
      </c>
      <c r="AX4" s="136" t="s">
        <v>539</v>
      </c>
      <c r="AY4" s="136" t="s">
        <v>540</v>
      </c>
      <c r="AZ4" s="136" t="s">
        <v>541</v>
      </c>
      <c r="BA4" s="136" t="s">
        <v>542</v>
      </c>
      <c r="BB4" s="136" t="s">
        <v>543</v>
      </c>
      <c r="BC4" s="136" t="s">
        <v>544</v>
      </c>
      <c r="BD4" s="136" t="s">
        <v>545</v>
      </c>
      <c r="BE4" s="136" t="s">
        <v>546</v>
      </c>
      <c r="BF4" s="136" t="s">
        <v>547</v>
      </c>
      <c r="BG4" s="5"/>
      <c r="BH4" s="57"/>
      <c r="BI4" s="58"/>
      <c r="BJ4" s="57"/>
      <c r="BK4" s="5"/>
      <c r="BL4" s="5"/>
      <c r="BM4" s="59"/>
      <c r="BN4" s="59"/>
      <c r="BO4" s="59"/>
      <c r="BP4" s="59"/>
      <c r="BQ4" s="59"/>
      <c r="BR4" s="5"/>
      <c r="BS4" s="5"/>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0"/>
      <c r="DD4" s="60"/>
      <c r="DE4" s="66"/>
      <c r="DF4" s="64"/>
      <c r="DG4" s="64"/>
      <c r="DH4" s="64"/>
      <c r="DI4" s="64"/>
      <c r="DJ4" s="64"/>
      <c r="DK4" s="64"/>
      <c r="DL4" s="64"/>
      <c r="DM4" s="64"/>
      <c r="DN4" s="64"/>
      <c r="DO4" s="64"/>
      <c r="DP4" s="64"/>
      <c r="DQ4" s="64"/>
      <c r="DR4" s="64"/>
      <c r="DS4" s="64"/>
      <c r="DT4" s="64"/>
      <c r="DU4" s="64"/>
      <c r="DV4" s="64"/>
      <c r="DW4" s="64"/>
    </row>
    <row r="5" spans="1:127" s="7" customFormat="1" ht="38.25">
      <c r="A5" s="13" t="s">
        <v>42</v>
      </c>
      <c r="B5" s="151"/>
      <c r="C5" s="13"/>
      <c r="D5" s="151"/>
      <c r="E5" s="151"/>
      <c r="F5" s="147"/>
      <c r="G5" s="147"/>
      <c r="H5" s="147"/>
      <c r="I5" s="151"/>
      <c r="J5" s="151"/>
      <c r="K5" s="151"/>
      <c r="L5" s="151"/>
      <c r="M5" s="151"/>
      <c r="N5" s="151"/>
      <c r="O5" s="151"/>
      <c r="P5" s="151"/>
      <c r="Q5" s="151"/>
      <c r="R5" s="151"/>
      <c r="S5" s="151"/>
      <c r="T5" s="151"/>
      <c r="U5" s="151"/>
      <c r="V5" s="151"/>
      <c r="W5" s="151"/>
      <c r="X5" s="135"/>
      <c r="Y5" s="135"/>
      <c r="Z5" s="20"/>
      <c r="AA5" s="20"/>
      <c r="AB5" s="20"/>
      <c r="AC5" s="20"/>
      <c r="AD5" s="20"/>
      <c r="AE5" s="20"/>
      <c r="AF5" s="20"/>
      <c r="AG5" s="20"/>
      <c r="AH5" s="20"/>
      <c r="AI5" s="20"/>
      <c r="AJ5" s="20"/>
      <c r="AK5" s="20"/>
      <c r="AL5" s="20"/>
      <c r="AM5" s="20"/>
      <c r="AN5" s="20"/>
      <c r="AO5" s="20"/>
      <c r="AP5" s="13"/>
      <c r="AQ5" s="13"/>
      <c r="AR5" s="21"/>
      <c r="AS5" s="20"/>
      <c r="AT5" s="20"/>
      <c r="AU5" s="20"/>
      <c r="AV5" s="20"/>
      <c r="AW5" s="20"/>
      <c r="AX5" s="20"/>
      <c r="AY5" s="20"/>
      <c r="AZ5" s="21"/>
      <c r="BA5" s="21"/>
      <c r="BB5" s="21"/>
      <c r="BC5" s="21"/>
      <c r="BD5" s="21"/>
      <c r="BE5" s="21"/>
      <c r="BF5" s="21"/>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c r="CK5" s="133"/>
      <c r="CL5" s="133"/>
      <c r="CM5" s="133"/>
      <c r="CN5" s="133"/>
      <c r="CO5" s="30"/>
      <c r="CP5" s="29"/>
      <c r="CQ5" s="29"/>
      <c r="CR5" s="29"/>
      <c r="CS5" s="30"/>
      <c r="CT5" s="30"/>
      <c r="CU5" s="30"/>
      <c r="CV5" s="30"/>
      <c r="CW5" s="30"/>
      <c r="CX5" s="30"/>
      <c r="CY5" s="30"/>
      <c r="CZ5" s="30"/>
      <c r="DA5" s="30"/>
      <c r="DB5" s="30"/>
      <c r="DC5" s="30"/>
      <c r="DD5" s="30"/>
      <c r="DE5" s="29"/>
      <c r="DF5" s="29"/>
      <c r="DG5" s="29"/>
      <c r="DH5" s="29"/>
      <c r="DI5" s="29"/>
      <c r="DJ5" s="133"/>
      <c r="DK5" s="133"/>
      <c r="DL5" s="133"/>
      <c r="DM5" s="133"/>
      <c r="DN5" s="133"/>
      <c r="DO5" s="133"/>
      <c r="DP5" s="133"/>
      <c r="DQ5" s="30"/>
      <c r="DR5" s="29"/>
      <c r="DS5" s="29"/>
      <c r="DT5" s="29"/>
      <c r="DU5" s="30"/>
      <c r="DV5" s="30"/>
      <c r="DW5" s="30"/>
    </row>
    <row r="6" spans="1:127" s="7" customFormat="1" ht="25.5">
      <c r="A6" s="13" t="s">
        <v>43</v>
      </c>
      <c r="B6" s="13"/>
      <c r="C6" s="13"/>
      <c r="D6" s="13"/>
      <c r="E6" s="13"/>
      <c r="F6" s="147"/>
      <c r="G6" s="147"/>
      <c r="H6" s="147"/>
      <c r="I6" s="13"/>
      <c r="J6" s="13"/>
      <c r="K6" s="13"/>
      <c r="L6" s="13"/>
      <c r="M6" s="13"/>
      <c r="N6" s="13"/>
      <c r="O6" s="13"/>
      <c r="P6" s="13"/>
      <c r="Q6" s="13"/>
      <c r="R6" s="13"/>
      <c r="S6" s="13"/>
      <c r="T6" s="13"/>
      <c r="U6" s="13"/>
      <c r="V6" s="13"/>
      <c r="W6" s="13"/>
      <c r="X6" s="13"/>
      <c r="Y6" s="13"/>
      <c r="Z6" s="135"/>
      <c r="AA6" s="135"/>
      <c r="AB6" s="135"/>
      <c r="AC6" s="135"/>
      <c r="AD6" s="135"/>
      <c r="AE6" s="135"/>
      <c r="AF6" s="135"/>
      <c r="AG6" s="135"/>
      <c r="AH6" s="135"/>
      <c r="AI6" s="135"/>
      <c r="AJ6" s="135"/>
      <c r="AK6" s="135"/>
      <c r="AL6" s="135"/>
      <c r="AM6" s="135"/>
      <c r="AN6" s="20"/>
      <c r="AO6" s="20"/>
      <c r="AP6" s="13"/>
      <c r="AQ6" s="13"/>
      <c r="AR6" s="13"/>
      <c r="AS6" s="135"/>
      <c r="AT6" s="135"/>
      <c r="AU6" s="135"/>
      <c r="AV6" s="135"/>
      <c r="AW6" s="135"/>
      <c r="AX6" s="135"/>
      <c r="AY6" s="135"/>
      <c r="AZ6" s="13"/>
      <c r="BA6" s="13"/>
      <c r="BB6" s="13"/>
      <c r="BC6" s="13"/>
      <c r="BD6" s="13"/>
      <c r="BE6" s="13"/>
      <c r="BF6" s="13"/>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93"/>
      <c r="CP6" s="31"/>
      <c r="CQ6" s="31"/>
      <c r="CR6" s="31"/>
      <c r="CS6" s="93"/>
      <c r="CT6" s="93"/>
      <c r="CU6" s="93"/>
      <c r="CV6" s="93"/>
      <c r="CW6" s="93"/>
      <c r="CX6" s="93"/>
      <c r="CY6" s="93"/>
      <c r="CZ6" s="93"/>
      <c r="DA6" s="93"/>
      <c r="DB6" s="93"/>
      <c r="DC6" s="93"/>
      <c r="DD6" s="93"/>
      <c r="DE6" s="31"/>
      <c r="DF6" s="31"/>
      <c r="DG6" s="31"/>
      <c r="DH6" s="31"/>
      <c r="DI6" s="31"/>
      <c r="DJ6" s="31"/>
      <c r="DK6" s="31"/>
      <c r="DL6" s="31"/>
      <c r="DM6" s="31"/>
      <c r="DN6" s="31"/>
      <c r="DO6" s="31"/>
      <c r="DP6" s="31"/>
      <c r="DQ6" s="93"/>
      <c r="DR6" s="31"/>
      <c r="DS6" s="31"/>
      <c r="DT6" s="31"/>
      <c r="DU6" s="93"/>
      <c r="DV6" s="93"/>
      <c r="DW6" s="93"/>
    </row>
    <row r="7" spans="1:127" s="7" customFormat="1" ht="38.25">
      <c r="A7" s="13" t="s">
        <v>44</v>
      </c>
      <c r="B7" s="151"/>
      <c r="C7" s="13"/>
      <c r="D7" s="151"/>
      <c r="E7" s="151"/>
      <c r="F7" s="147"/>
      <c r="G7" s="147"/>
      <c r="H7" s="147"/>
      <c r="I7" s="151"/>
      <c r="J7" s="151"/>
      <c r="K7" s="151"/>
      <c r="L7" s="151"/>
      <c r="M7" s="151"/>
      <c r="N7" s="151"/>
      <c r="O7" s="151"/>
      <c r="P7" s="151"/>
      <c r="Q7" s="151"/>
      <c r="R7" s="151"/>
      <c r="S7" s="151"/>
      <c r="T7" s="151"/>
      <c r="U7" s="151"/>
      <c r="V7" s="151"/>
      <c r="W7" s="151"/>
      <c r="X7" s="135"/>
      <c r="Y7" s="135"/>
      <c r="Z7" s="20"/>
      <c r="AA7" s="20"/>
      <c r="AB7" s="20"/>
      <c r="AC7" s="20"/>
      <c r="AD7" s="20"/>
      <c r="AE7" s="20"/>
      <c r="AF7" s="20"/>
      <c r="AG7" s="20"/>
      <c r="AH7" s="20"/>
      <c r="AI7" s="20"/>
      <c r="AJ7" s="20"/>
      <c r="AK7" s="20"/>
      <c r="AL7" s="20"/>
      <c r="AM7" s="20"/>
      <c r="AN7" s="20"/>
      <c r="AO7" s="20"/>
      <c r="AP7" s="13"/>
      <c r="AQ7" s="13"/>
      <c r="AR7" s="21"/>
      <c r="AS7" s="20"/>
      <c r="AT7" s="20"/>
      <c r="AU7" s="20"/>
      <c r="AV7" s="20"/>
      <c r="AW7" s="20"/>
      <c r="AX7" s="20"/>
      <c r="AY7" s="20"/>
      <c r="AZ7" s="21"/>
      <c r="BA7" s="21"/>
      <c r="BB7" s="21"/>
      <c r="BC7" s="21"/>
      <c r="BD7" s="21"/>
      <c r="BE7" s="21"/>
      <c r="BF7" s="21"/>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4"/>
      <c r="CN7" s="134"/>
      <c r="CO7" s="97"/>
      <c r="CP7" s="33"/>
      <c r="CQ7" s="33"/>
      <c r="CR7" s="33"/>
      <c r="CS7" s="97"/>
      <c r="CT7" s="97"/>
      <c r="CU7" s="97"/>
      <c r="CV7" s="97"/>
      <c r="CW7" s="97"/>
      <c r="CX7" s="97"/>
      <c r="CY7" s="97"/>
      <c r="CZ7" s="97"/>
      <c r="DA7" s="97"/>
      <c r="DB7" s="97"/>
      <c r="DC7" s="97"/>
      <c r="DD7" s="97"/>
      <c r="DE7" s="33"/>
      <c r="DF7" s="33"/>
      <c r="DG7" s="33"/>
      <c r="DH7" s="33"/>
      <c r="DI7" s="33"/>
      <c r="DJ7" s="134"/>
      <c r="DK7" s="134"/>
      <c r="DL7" s="134"/>
      <c r="DM7" s="134"/>
      <c r="DN7" s="134"/>
      <c r="DO7" s="134"/>
      <c r="DP7" s="134"/>
      <c r="DQ7" s="97"/>
      <c r="DR7" s="33"/>
      <c r="DS7" s="33"/>
      <c r="DT7" s="33"/>
      <c r="DU7" s="97"/>
      <c r="DV7" s="97"/>
      <c r="DW7" s="97"/>
    </row>
    <row r="8" spans="1:127" s="7" customFormat="1" ht="25.5">
      <c r="A8" s="13" t="s">
        <v>45</v>
      </c>
      <c r="B8" s="13"/>
      <c r="C8" s="13"/>
      <c r="D8" s="151"/>
      <c r="E8" s="151"/>
      <c r="F8" s="147"/>
      <c r="G8" s="147"/>
      <c r="H8" s="147"/>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8"/>
      <c r="BH8" s="8"/>
      <c r="BI8" s="9"/>
      <c r="BJ8" s="8"/>
      <c r="BK8" s="67"/>
      <c r="BL8" s="8"/>
      <c r="BM8" s="8"/>
      <c r="BN8" s="8"/>
      <c r="BO8" s="8"/>
      <c r="BP8" s="8"/>
      <c r="BQ8" s="8"/>
      <c r="BR8" s="8"/>
      <c r="BS8" s="8"/>
      <c r="BT8" s="67"/>
      <c r="BU8" s="67"/>
      <c r="BV8" s="67"/>
      <c r="BW8" s="67"/>
      <c r="BX8" s="67"/>
      <c r="BY8" s="67"/>
      <c r="BZ8" s="67"/>
      <c r="CA8" s="67"/>
      <c r="CB8" s="67"/>
      <c r="CC8" s="67"/>
      <c r="CD8" s="67"/>
      <c r="CE8" s="67"/>
      <c r="CF8" s="67"/>
      <c r="CG8" s="67"/>
      <c r="CH8" s="67"/>
      <c r="CI8" s="67"/>
      <c r="CJ8" s="68"/>
      <c r="CK8" s="67"/>
      <c r="CL8" s="67"/>
      <c r="CM8" s="67"/>
      <c r="CN8" s="67"/>
      <c r="CO8" s="67"/>
      <c r="CP8" s="67"/>
      <c r="CQ8" s="67"/>
      <c r="CR8" s="67"/>
      <c r="CS8" s="67"/>
      <c r="CT8" s="67"/>
      <c r="CU8" s="67"/>
      <c r="CV8" s="67"/>
      <c r="CW8" s="67"/>
      <c r="CX8" s="67"/>
      <c r="CY8" s="67"/>
      <c r="CZ8" s="67"/>
      <c r="DA8" s="67"/>
      <c r="DB8" s="67"/>
      <c r="DC8" s="67"/>
      <c r="DD8" s="67"/>
      <c r="DE8" s="8"/>
      <c r="DF8" s="69"/>
      <c r="DG8" s="69"/>
      <c r="DH8" s="69"/>
      <c r="DI8" s="69"/>
      <c r="DJ8" s="69"/>
      <c r="DK8" s="69"/>
      <c r="DL8" s="69"/>
      <c r="DM8" s="69"/>
      <c r="DN8" s="69"/>
      <c r="DO8" s="69"/>
      <c r="DP8" s="69"/>
      <c r="DQ8" s="69"/>
      <c r="DR8" s="69"/>
      <c r="DS8" s="69"/>
      <c r="DT8" s="69"/>
      <c r="DU8" s="69"/>
      <c r="DV8" s="69"/>
      <c r="DW8" s="69"/>
    </row>
    <row r="9" spans="1:127" s="7" customFormat="1" ht="13.5" customHeight="1">
      <c r="A9" s="130" t="s">
        <v>46</v>
      </c>
      <c r="B9" s="13"/>
      <c r="C9" s="13"/>
      <c r="D9" s="151"/>
      <c r="E9" s="151"/>
      <c r="F9" s="147"/>
      <c r="G9" s="147"/>
      <c r="H9" s="143"/>
      <c r="I9" s="13"/>
      <c r="J9" s="39">
        <f t="shared" ref="J9:BF9" si="0">SUM(J10:J16)</f>
        <v>2835130</v>
      </c>
      <c r="K9" s="39">
        <f t="shared" si="0"/>
        <v>0</v>
      </c>
      <c r="L9" s="39">
        <f t="shared" si="0"/>
        <v>0</v>
      </c>
      <c r="M9" s="39">
        <f t="shared" si="0"/>
        <v>1305800</v>
      </c>
      <c r="N9" s="39">
        <f t="shared" si="0"/>
        <v>0</v>
      </c>
      <c r="O9" s="39">
        <f t="shared" si="0"/>
        <v>0</v>
      </c>
      <c r="P9" s="39">
        <f t="shared" si="0"/>
        <v>4140930</v>
      </c>
      <c r="Q9" s="39">
        <f t="shared" si="0"/>
        <v>2735450</v>
      </c>
      <c r="R9" s="39">
        <f t="shared" si="0"/>
        <v>3598620</v>
      </c>
      <c r="S9" s="39">
        <f t="shared" si="0"/>
        <v>0</v>
      </c>
      <c r="T9" s="39">
        <f t="shared" si="0"/>
        <v>2256150</v>
      </c>
      <c r="U9" s="39">
        <f t="shared" si="0"/>
        <v>412940</v>
      </c>
      <c r="V9" s="39">
        <f t="shared" si="0"/>
        <v>0</v>
      </c>
      <c r="W9" s="39">
        <f t="shared" si="0"/>
        <v>9003160</v>
      </c>
      <c r="X9" s="39">
        <f t="shared" si="0"/>
        <v>2672550</v>
      </c>
      <c r="Y9" s="39">
        <f t="shared" si="0"/>
        <v>3471010</v>
      </c>
      <c r="Z9" s="39">
        <f t="shared" si="0"/>
        <v>0</v>
      </c>
      <c r="AA9" s="39">
        <f t="shared" si="0"/>
        <v>3591520</v>
      </c>
      <c r="AB9" s="39">
        <f t="shared" si="0"/>
        <v>1765790</v>
      </c>
      <c r="AC9" s="39">
        <f t="shared" si="0"/>
        <v>0</v>
      </c>
      <c r="AD9" s="39">
        <f t="shared" si="0"/>
        <v>11500870</v>
      </c>
      <c r="AE9" s="39">
        <f t="shared" si="0"/>
        <v>2264690</v>
      </c>
      <c r="AF9" s="39">
        <f t="shared" si="0"/>
        <v>0</v>
      </c>
      <c r="AG9" s="39">
        <f t="shared" si="0"/>
        <v>0</v>
      </c>
      <c r="AH9" s="39">
        <f t="shared" si="0"/>
        <v>888770</v>
      </c>
      <c r="AI9" s="39">
        <f t="shared" si="0"/>
        <v>2382970</v>
      </c>
      <c r="AJ9" s="39">
        <f t="shared" si="0"/>
        <v>0</v>
      </c>
      <c r="AK9" s="39">
        <f t="shared" si="0"/>
        <v>5536430</v>
      </c>
      <c r="AL9" s="39">
        <f t="shared" si="0"/>
        <v>10507820</v>
      </c>
      <c r="AM9" s="39">
        <f t="shared" si="0"/>
        <v>7069630</v>
      </c>
      <c r="AN9" s="39">
        <f t="shared" si="0"/>
        <v>0</v>
      </c>
      <c r="AO9" s="39">
        <f t="shared" si="0"/>
        <v>8042240</v>
      </c>
      <c r="AP9" s="39">
        <f t="shared" si="0"/>
        <v>4561700</v>
      </c>
      <c r="AQ9" s="39">
        <f t="shared" si="0"/>
        <v>0</v>
      </c>
      <c r="AR9" s="39">
        <f t="shared" si="0"/>
        <v>30181390</v>
      </c>
      <c r="AS9" s="39">
        <f t="shared" ref="AS9:AY9" si="1">SUM(AS10:AS16)</f>
        <v>4470630</v>
      </c>
      <c r="AT9" s="39">
        <f t="shared" si="1"/>
        <v>0</v>
      </c>
      <c r="AU9" s="39">
        <f t="shared" si="1"/>
        <v>0</v>
      </c>
      <c r="AV9" s="39">
        <f t="shared" si="1"/>
        <v>0</v>
      </c>
      <c r="AW9" s="39">
        <f t="shared" si="1"/>
        <v>4222400</v>
      </c>
      <c r="AX9" s="39">
        <f t="shared" si="1"/>
        <v>0</v>
      </c>
      <c r="AY9" s="39">
        <f t="shared" si="1"/>
        <v>8693030</v>
      </c>
      <c r="AZ9" s="39">
        <f t="shared" si="0"/>
        <v>14978450</v>
      </c>
      <c r="BA9" s="39">
        <f t="shared" si="0"/>
        <v>7069630</v>
      </c>
      <c r="BB9" s="39">
        <f t="shared" si="0"/>
        <v>0</v>
      </c>
      <c r="BC9" s="39">
        <f t="shared" si="0"/>
        <v>8042240</v>
      </c>
      <c r="BD9" s="39">
        <f t="shared" si="0"/>
        <v>8784100</v>
      </c>
      <c r="BE9" s="39">
        <f t="shared" si="0"/>
        <v>0</v>
      </c>
      <c r="BF9" s="39">
        <f t="shared" si="0"/>
        <v>38874420</v>
      </c>
      <c r="BG9" s="70">
        <f t="shared" ref="BG9:BG19" si="2">+P9+W9+AD9+AK9+AY9</f>
        <v>38874420</v>
      </c>
      <c r="BH9" s="67"/>
      <c r="BI9" s="67"/>
      <c r="BJ9" s="67"/>
      <c r="BK9" s="67">
        <f>SUM(BK10:BK16)</f>
        <v>30181.39</v>
      </c>
      <c r="BL9" s="67">
        <f>SUM(BL10:BL16)</f>
        <v>38874.42</v>
      </c>
      <c r="BM9" s="67">
        <f t="shared" ref="BM9:BS9" si="3">SUM(BM10:BM16)</f>
        <v>2075</v>
      </c>
      <c r="BN9" s="67">
        <f t="shared" si="3"/>
        <v>636.54</v>
      </c>
      <c r="BO9" s="67">
        <f t="shared" si="3"/>
        <v>2660.39</v>
      </c>
      <c r="BP9" s="67">
        <f t="shared" si="3"/>
        <v>6246211.1699999999</v>
      </c>
      <c r="BQ9" s="67">
        <f t="shared" si="3"/>
        <v>8647</v>
      </c>
      <c r="BR9" s="67">
        <f t="shared" si="3"/>
        <v>3202873.1</v>
      </c>
      <c r="BS9" s="67">
        <f t="shared" si="3"/>
        <v>1496142.1</v>
      </c>
      <c r="BT9" s="71"/>
      <c r="BU9" s="71"/>
      <c r="BV9" s="71"/>
      <c r="BW9" s="71"/>
      <c r="BX9" s="71"/>
      <c r="BY9" s="71"/>
      <c r="BZ9" s="71"/>
      <c r="CA9" s="71"/>
      <c r="CB9" s="71"/>
      <c r="CC9" s="71"/>
      <c r="CD9" s="71"/>
      <c r="CE9" s="71"/>
      <c r="CF9" s="71"/>
      <c r="CG9" s="71"/>
      <c r="CH9" s="71"/>
      <c r="CI9" s="71"/>
      <c r="CJ9" s="72"/>
      <c r="CK9" s="71"/>
      <c r="CL9" s="71"/>
      <c r="CM9" s="71"/>
      <c r="CN9" s="71"/>
      <c r="CO9" s="71"/>
      <c r="CP9" s="71"/>
      <c r="CQ9" s="71"/>
      <c r="CR9" s="71"/>
      <c r="CS9" s="71"/>
      <c r="CT9" s="71"/>
      <c r="CU9" s="71"/>
      <c r="CV9" s="71"/>
      <c r="CW9" s="71"/>
      <c r="CX9" s="71"/>
      <c r="CY9" s="71"/>
      <c r="CZ9" s="71"/>
      <c r="DA9" s="71"/>
      <c r="DB9" s="71"/>
      <c r="DC9" s="71"/>
      <c r="DD9" s="71"/>
      <c r="DE9" s="8"/>
      <c r="DF9" s="69"/>
      <c r="DG9" s="69"/>
      <c r="DH9" s="69"/>
      <c r="DI9" s="69"/>
      <c r="DJ9" s="69"/>
      <c r="DK9" s="69"/>
      <c r="DL9" s="69"/>
      <c r="DM9" s="69"/>
      <c r="DN9" s="69"/>
      <c r="DO9" s="69"/>
      <c r="DP9" s="69"/>
      <c r="DQ9" s="69"/>
      <c r="DR9" s="69"/>
      <c r="DS9" s="69"/>
      <c r="DT9" s="69"/>
      <c r="DU9" s="69"/>
      <c r="DV9" s="69"/>
      <c r="DW9" s="69"/>
    </row>
    <row r="10" spans="1:127" s="7" customFormat="1" ht="63.75">
      <c r="A10" s="151" t="s">
        <v>47</v>
      </c>
      <c r="B10" s="13" t="s">
        <v>48</v>
      </c>
      <c r="C10" s="151" t="s">
        <v>49</v>
      </c>
      <c r="D10" s="151" t="s">
        <v>580</v>
      </c>
      <c r="E10" s="151" t="s">
        <v>30</v>
      </c>
      <c r="F10" s="147">
        <v>10</v>
      </c>
      <c r="G10" s="147" t="s">
        <v>52</v>
      </c>
      <c r="H10" s="147" t="s">
        <v>53</v>
      </c>
      <c r="I10" s="153" t="s">
        <v>607</v>
      </c>
      <c r="J10" s="11">
        <v>400000</v>
      </c>
      <c r="K10" s="11">
        <v>0</v>
      </c>
      <c r="L10" s="11">
        <v>0</v>
      </c>
      <c r="M10" s="11">
        <v>0</v>
      </c>
      <c r="N10" s="11">
        <v>0</v>
      </c>
      <c r="O10" s="11">
        <v>0</v>
      </c>
      <c r="P10" s="11">
        <f>SUM(J10:O10)</f>
        <v>400000</v>
      </c>
      <c r="Q10" s="11">
        <v>150000</v>
      </c>
      <c r="R10" s="11">
        <v>0</v>
      </c>
      <c r="S10" s="11">
        <v>0</v>
      </c>
      <c r="T10" s="11">
        <v>0</v>
      </c>
      <c r="U10" s="11">
        <v>0</v>
      </c>
      <c r="V10" s="11">
        <v>0</v>
      </c>
      <c r="W10" s="11">
        <f>SUM(Q10:V10)</f>
        <v>150000</v>
      </c>
      <c r="X10" s="11">
        <v>251010</v>
      </c>
      <c r="Y10" s="11"/>
      <c r="Z10" s="11"/>
      <c r="AA10" s="11"/>
      <c r="AB10" s="11">
        <v>0</v>
      </c>
      <c r="AC10" s="11">
        <v>0</v>
      </c>
      <c r="AD10" s="11">
        <f>SUM(X10:AC10)</f>
        <v>251010</v>
      </c>
      <c r="AE10" s="11">
        <v>251010</v>
      </c>
      <c r="AF10" s="11"/>
      <c r="AG10" s="11"/>
      <c r="AH10" s="11"/>
      <c r="AI10" s="11">
        <v>0</v>
      </c>
      <c r="AJ10" s="11">
        <v>0</v>
      </c>
      <c r="AK10" s="11">
        <f>SUM(AE10:AJ10)</f>
        <v>251010</v>
      </c>
      <c r="AL10" s="39">
        <f t="shared" ref="AL10:AQ16" si="4">+J10+Q10+X10+AE10</f>
        <v>1052020</v>
      </c>
      <c r="AM10" s="39">
        <f t="shared" si="4"/>
        <v>0</v>
      </c>
      <c r="AN10" s="39">
        <f t="shared" si="4"/>
        <v>0</v>
      </c>
      <c r="AO10" s="39">
        <f t="shared" si="4"/>
        <v>0</v>
      </c>
      <c r="AP10" s="39">
        <f t="shared" si="4"/>
        <v>0</v>
      </c>
      <c r="AQ10" s="39">
        <f t="shared" si="4"/>
        <v>0</v>
      </c>
      <c r="AR10" s="39">
        <f>SUM(AL10:AQ10)</f>
        <v>1052020</v>
      </c>
      <c r="AS10" s="11">
        <v>0</v>
      </c>
      <c r="AT10" s="11">
        <v>0</v>
      </c>
      <c r="AU10" s="11">
        <v>0</v>
      </c>
      <c r="AV10" s="11">
        <v>0</v>
      </c>
      <c r="AW10" s="11">
        <v>0</v>
      </c>
      <c r="AX10" s="11">
        <v>0</v>
      </c>
      <c r="AY10" s="11">
        <f>SUM(AS10:AX10)</f>
        <v>0</v>
      </c>
      <c r="AZ10" s="39">
        <f t="shared" ref="AZ10:BE16" si="5">+AL10+AS10</f>
        <v>1052020</v>
      </c>
      <c r="BA10" s="39">
        <f t="shared" si="5"/>
        <v>0</v>
      </c>
      <c r="BB10" s="39">
        <f t="shared" si="5"/>
        <v>0</v>
      </c>
      <c r="BC10" s="39">
        <f t="shared" si="5"/>
        <v>0</v>
      </c>
      <c r="BD10" s="39">
        <f t="shared" si="5"/>
        <v>0</v>
      </c>
      <c r="BE10" s="39">
        <f t="shared" si="5"/>
        <v>0</v>
      </c>
      <c r="BF10" s="11">
        <f>SUM(AZ10:BE10)</f>
        <v>1052020</v>
      </c>
      <c r="BG10" s="11">
        <f t="shared" si="2"/>
        <v>1052020</v>
      </c>
      <c r="BH10" s="11" t="s">
        <v>54</v>
      </c>
      <c r="BI10" s="128" t="s">
        <v>51</v>
      </c>
      <c r="BJ10" s="161" t="s">
        <v>55</v>
      </c>
      <c r="BK10" s="39">
        <f>(+AR10)/1000</f>
        <v>1052.02</v>
      </c>
      <c r="BL10" s="39">
        <f>(+BF10)/1000</f>
        <v>1052.02</v>
      </c>
      <c r="BM10" s="12">
        <v>0</v>
      </c>
      <c r="BN10" s="12">
        <v>0</v>
      </c>
      <c r="BO10" s="12">
        <v>0</v>
      </c>
      <c r="BP10" s="12">
        <v>0</v>
      </c>
      <c r="BQ10" s="12">
        <v>0</v>
      </c>
      <c r="BR10" s="12">
        <v>0</v>
      </c>
      <c r="BS10" s="12">
        <v>1478622</v>
      </c>
      <c r="BT10" s="12">
        <v>0</v>
      </c>
      <c r="BU10" s="12">
        <v>0</v>
      </c>
      <c r="BV10" s="12">
        <v>0</v>
      </c>
      <c r="BW10" s="12">
        <v>0</v>
      </c>
      <c r="BX10" s="12">
        <v>0</v>
      </c>
      <c r="BY10" s="12">
        <v>0</v>
      </c>
      <c r="BZ10" s="12">
        <v>0</v>
      </c>
      <c r="CA10" s="12">
        <v>0</v>
      </c>
      <c r="CB10" s="12">
        <v>0</v>
      </c>
      <c r="CC10" s="12">
        <v>0</v>
      </c>
      <c r="CD10" s="12">
        <f>SUM(BM10:CC10)</f>
        <v>1478622</v>
      </c>
      <c r="CE10" s="12">
        <v>0</v>
      </c>
      <c r="CF10" s="12">
        <v>0</v>
      </c>
      <c r="CG10" s="12">
        <v>0</v>
      </c>
      <c r="CH10" s="12">
        <v>0</v>
      </c>
      <c r="CI10" s="12">
        <v>0</v>
      </c>
      <c r="CJ10" s="12">
        <v>0</v>
      </c>
      <c r="CK10" s="12">
        <v>0</v>
      </c>
      <c r="CL10" s="12">
        <v>0</v>
      </c>
      <c r="CM10" s="12">
        <v>0</v>
      </c>
      <c r="CN10" s="12">
        <v>0</v>
      </c>
      <c r="CO10" s="12">
        <v>0</v>
      </c>
      <c r="CP10" s="12">
        <v>0</v>
      </c>
      <c r="CQ10" s="12">
        <v>0</v>
      </c>
      <c r="CR10" s="12">
        <v>0</v>
      </c>
      <c r="CS10" s="12">
        <v>0</v>
      </c>
      <c r="CT10" s="12">
        <v>0</v>
      </c>
      <c r="CU10" s="12">
        <v>0</v>
      </c>
      <c r="CV10" s="12">
        <f>SUM(CE10:CU10)</f>
        <v>0</v>
      </c>
      <c r="CW10" s="12">
        <f>+CV10+CD10</f>
        <v>1478622</v>
      </c>
      <c r="CX10" s="13" t="s">
        <v>56</v>
      </c>
      <c r="CY10" s="13"/>
      <c r="CZ10" s="13"/>
      <c r="DA10" s="13"/>
      <c r="DB10" s="13"/>
      <c r="DC10" s="13"/>
      <c r="DD10" s="13"/>
      <c r="DE10" s="13" t="s">
        <v>56</v>
      </c>
    </row>
    <row r="11" spans="1:127" s="7" customFormat="1" ht="89.25">
      <c r="A11" s="151" t="s">
        <v>57</v>
      </c>
      <c r="B11" s="13" t="s">
        <v>48</v>
      </c>
      <c r="C11" s="151" t="s">
        <v>58</v>
      </c>
      <c r="D11" s="151" t="s">
        <v>580</v>
      </c>
      <c r="E11" s="151" t="s">
        <v>553</v>
      </c>
      <c r="F11" s="147">
        <v>10</v>
      </c>
      <c r="G11" s="147" t="s">
        <v>52</v>
      </c>
      <c r="H11" s="147" t="s">
        <v>53</v>
      </c>
      <c r="I11" s="155" t="s">
        <v>620</v>
      </c>
      <c r="J11" s="11">
        <v>100000</v>
      </c>
      <c r="K11" s="11">
        <v>0</v>
      </c>
      <c r="L11" s="11">
        <v>0</v>
      </c>
      <c r="M11" s="11">
        <v>698820</v>
      </c>
      <c r="N11" s="11">
        <v>0</v>
      </c>
      <c r="O11" s="11">
        <v>0</v>
      </c>
      <c r="P11" s="11">
        <f>SUM(J11:O11)</f>
        <v>798820</v>
      </c>
      <c r="Q11" s="11">
        <v>800000</v>
      </c>
      <c r="R11" s="11">
        <v>0</v>
      </c>
      <c r="S11" s="11">
        <v>0</v>
      </c>
      <c r="T11" s="11">
        <v>900000</v>
      </c>
      <c r="U11" s="11">
        <v>0</v>
      </c>
      <c r="V11" s="11">
        <v>0</v>
      </c>
      <c r="W11" s="11">
        <f>SUM(Q11:V11)</f>
        <v>1700000</v>
      </c>
      <c r="X11" s="11">
        <v>200000</v>
      </c>
      <c r="Y11" s="11"/>
      <c r="Z11" s="11"/>
      <c r="AA11" s="11">
        <v>763180</v>
      </c>
      <c r="AB11" s="11">
        <v>0</v>
      </c>
      <c r="AC11" s="11">
        <v>0</v>
      </c>
      <c r="AD11" s="11">
        <f>SUM(X11:AC11)</f>
        <v>963180</v>
      </c>
      <c r="AE11" s="11">
        <v>462000</v>
      </c>
      <c r="AF11" s="11"/>
      <c r="AG11" s="11"/>
      <c r="AH11" s="11"/>
      <c r="AI11" s="11">
        <v>0</v>
      </c>
      <c r="AJ11" s="11">
        <v>0</v>
      </c>
      <c r="AK11" s="11">
        <f>SUM(AE11:AJ11)</f>
        <v>462000</v>
      </c>
      <c r="AL11" s="39">
        <f t="shared" si="4"/>
        <v>1562000</v>
      </c>
      <c r="AM11" s="39">
        <f t="shared" si="4"/>
        <v>0</v>
      </c>
      <c r="AN11" s="39">
        <f t="shared" si="4"/>
        <v>0</v>
      </c>
      <c r="AO11" s="39">
        <f t="shared" si="4"/>
        <v>2362000</v>
      </c>
      <c r="AP11" s="39">
        <f t="shared" si="4"/>
        <v>0</v>
      </c>
      <c r="AQ11" s="39">
        <f t="shared" si="4"/>
        <v>0</v>
      </c>
      <c r="AR11" s="39">
        <f>SUM(AL11:AQ11)</f>
        <v>3924000</v>
      </c>
      <c r="AS11" s="11">
        <v>0</v>
      </c>
      <c r="AT11" s="11">
        <v>0</v>
      </c>
      <c r="AU11" s="11">
        <v>0</v>
      </c>
      <c r="AV11" s="11">
        <v>0</v>
      </c>
      <c r="AW11" s="11">
        <v>0</v>
      </c>
      <c r="AX11" s="11">
        <v>0</v>
      </c>
      <c r="AY11" s="11">
        <f>SUM(AS11:AX11)</f>
        <v>0</v>
      </c>
      <c r="AZ11" s="39">
        <f t="shared" si="5"/>
        <v>1562000</v>
      </c>
      <c r="BA11" s="39">
        <f t="shared" si="5"/>
        <v>0</v>
      </c>
      <c r="BB11" s="39">
        <f t="shared" si="5"/>
        <v>0</v>
      </c>
      <c r="BC11" s="39">
        <f t="shared" si="5"/>
        <v>2362000</v>
      </c>
      <c r="BD11" s="39">
        <f t="shared" si="5"/>
        <v>0</v>
      </c>
      <c r="BE11" s="39">
        <f t="shared" si="5"/>
        <v>0</v>
      </c>
      <c r="BF11" s="11">
        <f t="shared" ref="BF11:BF16" si="6">SUM(AZ11:BE11)</f>
        <v>3924000</v>
      </c>
      <c r="BG11" s="11">
        <f t="shared" si="2"/>
        <v>3924000</v>
      </c>
      <c r="BH11" s="11" t="s">
        <v>60</v>
      </c>
      <c r="BI11" s="128" t="s">
        <v>59</v>
      </c>
      <c r="BJ11" s="161"/>
      <c r="BK11" s="39">
        <f>(+AR11)/1000</f>
        <v>3924</v>
      </c>
      <c r="BL11" s="39">
        <f>(+BF11)/1000</f>
        <v>3924</v>
      </c>
      <c r="BM11" s="12">
        <v>0</v>
      </c>
      <c r="BN11" s="12">
        <v>0</v>
      </c>
      <c r="BO11" s="12">
        <v>0</v>
      </c>
      <c r="BP11" s="12">
        <v>0</v>
      </c>
      <c r="BQ11" s="12">
        <v>0</v>
      </c>
      <c r="BR11" s="12">
        <v>3194000</v>
      </c>
      <c r="BS11" s="12">
        <v>0</v>
      </c>
      <c r="BT11" s="12">
        <v>0</v>
      </c>
      <c r="BU11" s="12">
        <v>0</v>
      </c>
      <c r="BV11" s="12">
        <v>0</v>
      </c>
      <c r="BW11" s="12">
        <v>0</v>
      </c>
      <c r="BX11" s="12">
        <v>0</v>
      </c>
      <c r="BY11" s="12">
        <v>0</v>
      </c>
      <c r="BZ11" s="12">
        <v>0</v>
      </c>
      <c r="CA11" s="12">
        <v>0</v>
      </c>
      <c r="CB11" s="12">
        <v>0</v>
      </c>
      <c r="CC11" s="12">
        <v>0</v>
      </c>
      <c r="CD11" s="12">
        <f>SUM(BM11:CC11)</f>
        <v>3194000</v>
      </c>
      <c r="CE11" s="12">
        <v>0</v>
      </c>
      <c r="CF11" s="12">
        <v>0</v>
      </c>
      <c r="CG11" s="12">
        <v>0</v>
      </c>
      <c r="CH11" s="12">
        <v>0</v>
      </c>
      <c r="CI11" s="12">
        <v>0</v>
      </c>
      <c r="CJ11" s="12">
        <v>0</v>
      </c>
      <c r="CK11" s="12">
        <v>0</v>
      </c>
      <c r="CL11" s="12">
        <v>0</v>
      </c>
      <c r="CM11" s="12">
        <v>0</v>
      </c>
      <c r="CN11" s="12">
        <v>0</v>
      </c>
      <c r="CO11" s="12">
        <v>0</v>
      </c>
      <c r="CP11" s="12">
        <v>0</v>
      </c>
      <c r="CQ11" s="12">
        <v>0</v>
      </c>
      <c r="CR11" s="12">
        <v>0</v>
      </c>
      <c r="CS11" s="12">
        <v>0</v>
      </c>
      <c r="CT11" s="12">
        <v>0</v>
      </c>
      <c r="CU11" s="12">
        <v>0</v>
      </c>
      <c r="CV11" s="12">
        <f>SUM(CE11:CU11)</f>
        <v>0</v>
      </c>
      <c r="CW11" s="12">
        <f>+CV11+CD11</f>
        <v>3194000</v>
      </c>
      <c r="CX11" s="13" t="s">
        <v>56</v>
      </c>
      <c r="CY11" s="13"/>
      <c r="CZ11" s="13"/>
      <c r="DA11" s="13"/>
      <c r="DB11" s="13"/>
      <c r="DC11" s="13"/>
      <c r="DD11" s="13"/>
      <c r="DE11" s="13" t="s">
        <v>56</v>
      </c>
    </row>
    <row r="12" spans="1:127" s="7" customFormat="1" ht="63.75">
      <c r="A12" s="151" t="s">
        <v>61</v>
      </c>
      <c r="B12" s="13" t="s">
        <v>48</v>
      </c>
      <c r="C12" s="151" t="s">
        <v>62</v>
      </c>
      <c r="D12" s="151" t="s">
        <v>580</v>
      </c>
      <c r="E12" s="151" t="s">
        <v>32</v>
      </c>
      <c r="F12" s="147">
        <v>10</v>
      </c>
      <c r="G12" s="147" t="s">
        <v>52</v>
      </c>
      <c r="H12" s="147" t="s">
        <v>53</v>
      </c>
      <c r="I12" s="153" t="s">
        <v>608</v>
      </c>
      <c r="J12" s="11">
        <v>260130</v>
      </c>
      <c r="K12" s="11">
        <v>0</v>
      </c>
      <c r="L12" s="11">
        <v>0</v>
      </c>
      <c r="M12" s="11">
        <v>606980</v>
      </c>
      <c r="N12" s="11">
        <v>0</v>
      </c>
      <c r="O12" s="11">
        <v>0</v>
      </c>
      <c r="P12" s="11">
        <f>SUM(J12:O12)</f>
        <v>867110</v>
      </c>
      <c r="Q12" s="11">
        <v>1361850</v>
      </c>
      <c r="R12" s="11">
        <v>0</v>
      </c>
      <c r="S12" s="11">
        <v>0</v>
      </c>
      <c r="T12" s="11">
        <v>1356150</v>
      </c>
      <c r="U12" s="11">
        <v>0</v>
      </c>
      <c r="V12" s="11">
        <v>0</v>
      </c>
      <c r="W12" s="11">
        <f>SUM(Q12:V12)</f>
        <v>2718000</v>
      </c>
      <c r="X12" s="11">
        <v>452940</v>
      </c>
      <c r="Y12" s="11"/>
      <c r="Z12" s="11"/>
      <c r="AA12" s="11">
        <v>2828340</v>
      </c>
      <c r="AB12" s="11">
        <v>0</v>
      </c>
      <c r="AC12" s="11">
        <v>0</v>
      </c>
      <c r="AD12" s="11">
        <f>SUM(X12:AC12)</f>
        <v>3281280</v>
      </c>
      <c r="AE12" s="11">
        <v>153480</v>
      </c>
      <c r="AF12" s="11"/>
      <c r="AG12" s="11"/>
      <c r="AH12" s="11">
        <v>888770</v>
      </c>
      <c r="AI12" s="11">
        <v>0</v>
      </c>
      <c r="AJ12" s="11">
        <v>0</v>
      </c>
      <c r="AK12" s="11">
        <f>SUM(AE12:AJ12)</f>
        <v>1042250</v>
      </c>
      <c r="AL12" s="39">
        <f t="shared" si="4"/>
        <v>2228400</v>
      </c>
      <c r="AM12" s="39">
        <f t="shared" si="4"/>
        <v>0</v>
      </c>
      <c r="AN12" s="39">
        <f t="shared" si="4"/>
        <v>0</v>
      </c>
      <c r="AO12" s="39">
        <f t="shared" si="4"/>
        <v>5680240</v>
      </c>
      <c r="AP12" s="39">
        <f t="shared" si="4"/>
        <v>0</v>
      </c>
      <c r="AQ12" s="39">
        <f t="shared" si="4"/>
        <v>0</v>
      </c>
      <c r="AR12" s="39">
        <f>SUM(AL12:AQ12)</f>
        <v>7908640</v>
      </c>
      <c r="AS12" s="11">
        <v>46030</v>
      </c>
      <c r="AT12" s="11">
        <v>0</v>
      </c>
      <c r="AU12" s="11">
        <v>0</v>
      </c>
      <c r="AV12" s="11">
        <v>0</v>
      </c>
      <c r="AW12" s="11">
        <v>0</v>
      </c>
      <c r="AX12" s="11">
        <v>0</v>
      </c>
      <c r="AY12" s="11">
        <f>SUM(AS12:AX12)</f>
        <v>46030</v>
      </c>
      <c r="AZ12" s="39">
        <f t="shared" si="5"/>
        <v>2274430</v>
      </c>
      <c r="BA12" s="39">
        <f t="shared" si="5"/>
        <v>0</v>
      </c>
      <c r="BB12" s="39">
        <f t="shared" si="5"/>
        <v>0</v>
      </c>
      <c r="BC12" s="39">
        <f t="shared" si="5"/>
        <v>5680240</v>
      </c>
      <c r="BD12" s="39">
        <f t="shared" si="5"/>
        <v>0</v>
      </c>
      <c r="BE12" s="39">
        <f t="shared" si="5"/>
        <v>0</v>
      </c>
      <c r="BF12" s="11">
        <f t="shared" si="6"/>
        <v>7954670</v>
      </c>
      <c r="BG12" s="11">
        <f t="shared" si="2"/>
        <v>7954670</v>
      </c>
      <c r="BH12" s="11" t="s">
        <v>64</v>
      </c>
      <c r="BI12" s="128" t="s">
        <v>63</v>
      </c>
      <c r="BJ12" s="161"/>
      <c r="BK12" s="39">
        <f>(+AR12)/1000</f>
        <v>7908.64</v>
      </c>
      <c r="BL12" s="39">
        <f>(+BF12)/1000</f>
        <v>7954.67</v>
      </c>
      <c r="BM12" s="12">
        <v>0</v>
      </c>
      <c r="BN12" s="12">
        <v>0</v>
      </c>
      <c r="BO12" s="12">
        <v>0</v>
      </c>
      <c r="BP12" s="12">
        <v>0</v>
      </c>
      <c r="BQ12" s="12">
        <v>0</v>
      </c>
      <c r="BR12" s="12">
        <v>0</v>
      </c>
      <c r="BS12" s="12">
        <v>0</v>
      </c>
      <c r="BT12" s="12">
        <v>0</v>
      </c>
      <c r="BU12" s="12">
        <v>6905070</v>
      </c>
      <c r="BV12" s="12">
        <v>0</v>
      </c>
      <c r="BW12" s="12">
        <v>0</v>
      </c>
      <c r="BX12" s="12">
        <v>0</v>
      </c>
      <c r="BY12" s="12">
        <v>0</v>
      </c>
      <c r="BZ12" s="12">
        <v>0</v>
      </c>
      <c r="CA12" s="12">
        <v>0</v>
      </c>
      <c r="CB12" s="12">
        <v>0</v>
      </c>
      <c r="CC12" s="12">
        <v>0</v>
      </c>
      <c r="CD12" s="12">
        <f>SUM(BM12:CC12)</f>
        <v>6905070</v>
      </c>
      <c r="CE12" s="12">
        <v>0</v>
      </c>
      <c r="CF12" s="12">
        <v>0</v>
      </c>
      <c r="CG12" s="12">
        <v>0</v>
      </c>
      <c r="CH12" s="12">
        <v>0</v>
      </c>
      <c r="CI12" s="12">
        <v>0</v>
      </c>
      <c r="CJ12" s="12">
        <v>0</v>
      </c>
      <c r="CK12" s="12">
        <v>0</v>
      </c>
      <c r="CL12" s="12">
        <v>0</v>
      </c>
      <c r="CM12" s="12">
        <v>59890</v>
      </c>
      <c r="CN12" s="12">
        <v>0</v>
      </c>
      <c r="CO12" s="12">
        <v>0</v>
      </c>
      <c r="CP12" s="12">
        <v>0</v>
      </c>
      <c r="CQ12" s="12">
        <v>0</v>
      </c>
      <c r="CR12" s="12">
        <v>0</v>
      </c>
      <c r="CS12" s="12">
        <v>0</v>
      </c>
      <c r="CT12" s="12">
        <v>0</v>
      </c>
      <c r="CU12" s="12">
        <v>0</v>
      </c>
      <c r="CV12" s="12">
        <f>SUM(CE12:CU12)</f>
        <v>59890</v>
      </c>
      <c r="CW12" s="12">
        <f>+CV12+CD12</f>
        <v>6964960</v>
      </c>
      <c r="CX12" s="13" t="s">
        <v>56</v>
      </c>
      <c r="CY12" s="13"/>
      <c r="CZ12" s="13"/>
      <c r="DA12" s="13"/>
      <c r="DB12" s="13"/>
      <c r="DC12" s="13"/>
      <c r="DD12" s="13"/>
      <c r="DE12" s="13" t="s">
        <v>56</v>
      </c>
    </row>
    <row r="13" spans="1:127" s="7" customFormat="1" ht="38.25">
      <c r="A13" s="151" t="s">
        <v>65</v>
      </c>
      <c r="B13" s="13" t="s">
        <v>66</v>
      </c>
      <c r="C13" s="151" t="s">
        <v>67</v>
      </c>
      <c r="D13" s="151" t="s">
        <v>580</v>
      </c>
      <c r="E13" s="151" t="s">
        <v>27</v>
      </c>
      <c r="F13" s="147">
        <v>10</v>
      </c>
      <c r="G13" s="147" t="s">
        <v>52</v>
      </c>
      <c r="H13" s="147" t="s">
        <v>53</v>
      </c>
      <c r="I13" s="20"/>
      <c r="J13" s="11">
        <v>0</v>
      </c>
      <c r="K13" s="11">
        <v>0</v>
      </c>
      <c r="L13" s="11">
        <v>0</v>
      </c>
      <c r="M13" s="11">
        <v>0</v>
      </c>
      <c r="N13" s="11">
        <v>0</v>
      </c>
      <c r="O13" s="11">
        <v>0</v>
      </c>
      <c r="P13" s="11">
        <f>SUM(J13:O13)</f>
        <v>0</v>
      </c>
      <c r="Q13" s="11">
        <v>0</v>
      </c>
      <c r="R13" s="11">
        <v>3598620</v>
      </c>
      <c r="S13" s="11">
        <v>0</v>
      </c>
      <c r="T13" s="11">
        <v>0</v>
      </c>
      <c r="U13" s="11">
        <v>0</v>
      </c>
      <c r="V13" s="11">
        <v>0</v>
      </c>
      <c r="W13" s="11">
        <f>SUM(Q13:V13)</f>
        <v>3598620</v>
      </c>
      <c r="X13" s="11">
        <v>0</v>
      </c>
      <c r="Y13" s="11">
        <v>3471010</v>
      </c>
      <c r="Z13" s="11">
        <v>0</v>
      </c>
      <c r="AA13" s="11">
        <v>0</v>
      </c>
      <c r="AB13" s="11">
        <v>0</v>
      </c>
      <c r="AC13" s="11">
        <v>0</v>
      </c>
      <c r="AD13" s="11">
        <f>SUM(X13:AC13)</f>
        <v>3471010</v>
      </c>
      <c r="AE13" s="11">
        <v>0</v>
      </c>
      <c r="AF13" s="11">
        <v>0</v>
      </c>
      <c r="AG13" s="11">
        <v>0</v>
      </c>
      <c r="AH13" s="11">
        <v>0</v>
      </c>
      <c r="AI13" s="11">
        <v>0</v>
      </c>
      <c r="AJ13" s="11">
        <v>0</v>
      </c>
      <c r="AK13" s="11">
        <f>SUM(AE13:AJ13)</f>
        <v>0</v>
      </c>
      <c r="AL13" s="39">
        <f t="shared" si="4"/>
        <v>0</v>
      </c>
      <c r="AM13" s="39">
        <f t="shared" si="4"/>
        <v>7069630</v>
      </c>
      <c r="AN13" s="39">
        <f t="shared" si="4"/>
        <v>0</v>
      </c>
      <c r="AO13" s="39">
        <f t="shared" si="4"/>
        <v>0</v>
      </c>
      <c r="AP13" s="39">
        <f t="shared" si="4"/>
        <v>0</v>
      </c>
      <c r="AQ13" s="39">
        <f t="shared" si="4"/>
        <v>0</v>
      </c>
      <c r="AR13" s="39">
        <f>SUM(AL13:AQ13)</f>
        <v>7069630</v>
      </c>
      <c r="AS13" s="11">
        <v>0</v>
      </c>
      <c r="AT13" s="11">
        <v>0</v>
      </c>
      <c r="AU13" s="11">
        <v>0</v>
      </c>
      <c r="AV13" s="11">
        <v>0</v>
      </c>
      <c r="AW13" s="11">
        <v>0</v>
      </c>
      <c r="AX13" s="11">
        <v>0</v>
      </c>
      <c r="AY13" s="11">
        <f>SUM(AS13:AX13)</f>
        <v>0</v>
      </c>
      <c r="AZ13" s="39">
        <f t="shared" si="5"/>
        <v>0</v>
      </c>
      <c r="BA13" s="39">
        <f t="shared" si="5"/>
        <v>7069630</v>
      </c>
      <c r="BB13" s="39">
        <f t="shared" si="5"/>
        <v>0</v>
      </c>
      <c r="BC13" s="39">
        <f t="shared" si="5"/>
        <v>0</v>
      </c>
      <c r="BD13" s="39">
        <f t="shared" si="5"/>
        <v>0</v>
      </c>
      <c r="BE13" s="39">
        <f t="shared" si="5"/>
        <v>0</v>
      </c>
      <c r="BF13" s="11">
        <f t="shared" si="6"/>
        <v>7069630</v>
      </c>
      <c r="BG13" s="11">
        <f t="shared" si="2"/>
        <v>7069630</v>
      </c>
      <c r="BH13" s="11" t="s">
        <v>69</v>
      </c>
      <c r="BI13" s="128" t="s">
        <v>68</v>
      </c>
      <c r="BJ13" s="161"/>
      <c r="BK13" s="39">
        <f>(+AR13)/1000</f>
        <v>7069.63</v>
      </c>
      <c r="BL13" s="39">
        <f>(+BF13)/1000</f>
        <v>7069.63</v>
      </c>
      <c r="BM13" s="12">
        <v>0</v>
      </c>
      <c r="BN13" s="12">
        <v>0</v>
      </c>
      <c r="BO13" s="12">
        <v>0</v>
      </c>
      <c r="BP13" s="12">
        <v>6242710</v>
      </c>
      <c r="BQ13" s="12">
        <v>0</v>
      </c>
      <c r="BR13" s="12">
        <v>0</v>
      </c>
      <c r="BS13" s="12">
        <v>0</v>
      </c>
      <c r="BT13" s="12">
        <v>0</v>
      </c>
      <c r="BU13" s="12">
        <v>0</v>
      </c>
      <c r="BV13" s="12">
        <v>0</v>
      </c>
      <c r="BW13" s="12">
        <v>0</v>
      </c>
      <c r="BX13" s="12">
        <v>0</v>
      </c>
      <c r="BY13" s="12">
        <v>0</v>
      </c>
      <c r="BZ13" s="12">
        <v>0</v>
      </c>
      <c r="CA13" s="12">
        <v>0</v>
      </c>
      <c r="CB13" s="12">
        <v>0</v>
      </c>
      <c r="CC13" s="12">
        <v>0</v>
      </c>
      <c r="CD13" s="12">
        <f>SUM(BM13:CC13)</f>
        <v>6242710</v>
      </c>
      <c r="CE13" s="12">
        <v>0</v>
      </c>
      <c r="CF13" s="12">
        <v>0</v>
      </c>
      <c r="CG13" s="12">
        <v>0</v>
      </c>
      <c r="CH13" s="12">
        <v>0</v>
      </c>
      <c r="CI13" s="12">
        <v>0</v>
      </c>
      <c r="CJ13" s="12">
        <v>0</v>
      </c>
      <c r="CK13" s="12">
        <v>0</v>
      </c>
      <c r="CL13" s="12">
        <v>0</v>
      </c>
      <c r="CM13" s="12">
        <v>0</v>
      </c>
      <c r="CN13" s="12">
        <v>0</v>
      </c>
      <c r="CO13" s="12">
        <v>0</v>
      </c>
      <c r="CP13" s="12">
        <v>0</v>
      </c>
      <c r="CQ13" s="12">
        <v>0</v>
      </c>
      <c r="CR13" s="12">
        <v>0</v>
      </c>
      <c r="CS13" s="12">
        <v>0</v>
      </c>
      <c r="CT13" s="12">
        <v>0</v>
      </c>
      <c r="CU13" s="12">
        <v>0</v>
      </c>
      <c r="CV13" s="12">
        <f>SUM(CE13:CU13)</f>
        <v>0</v>
      </c>
      <c r="CW13" s="12">
        <f>+CV13+CD13</f>
        <v>6242710</v>
      </c>
      <c r="CX13" s="13" t="s">
        <v>56</v>
      </c>
      <c r="CY13" s="13"/>
      <c r="CZ13" s="13"/>
      <c r="DA13" s="13"/>
      <c r="DB13" s="13"/>
      <c r="DC13" s="13"/>
      <c r="DD13" s="13"/>
      <c r="DE13" s="13" t="s">
        <v>56</v>
      </c>
    </row>
    <row r="14" spans="1:127" s="7" customFormat="1" ht="102">
      <c r="A14" s="151" t="s">
        <v>70</v>
      </c>
      <c r="B14" s="13" t="s">
        <v>71</v>
      </c>
      <c r="C14" s="151" t="s">
        <v>586</v>
      </c>
      <c r="D14" s="151" t="s">
        <v>580</v>
      </c>
      <c r="E14" s="151" t="s">
        <v>32</v>
      </c>
      <c r="F14" s="147">
        <v>10</v>
      </c>
      <c r="G14" s="147" t="s">
        <v>52</v>
      </c>
      <c r="H14" s="147" t="s">
        <v>53</v>
      </c>
      <c r="I14" s="155" t="s">
        <v>621</v>
      </c>
      <c r="J14" s="11">
        <v>2075000</v>
      </c>
      <c r="K14" s="11">
        <v>0</v>
      </c>
      <c r="L14" s="11">
        <v>0</v>
      </c>
      <c r="M14" s="11">
        <v>0</v>
      </c>
      <c r="N14" s="11">
        <v>0</v>
      </c>
      <c r="O14" s="11">
        <v>0</v>
      </c>
      <c r="P14" s="11">
        <f t="shared" ref="P14:P16" si="7">SUM(J14:O14)</f>
        <v>2075000</v>
      </c>
      <c r="Q14" s="11">
        <v>223600</v>
      </c>
      <c r="R14" s="11">
        <v>0</v>
      </c>
      <c r="S14" s="11">
        <v>0</v>
      </c>
      <c r="T14" s="11">
        <v>0</v>
      </c>
      <c r="U14" s="11">
        <v>412940</v>
      </c>
      <c r="V14" s="11">
        <v>0</v>
      </c>
      <c r="W14" s="11">
        <f t="shared" ref="W14:W16" si="8">SUM(Q14:V14)</f>
        <v>636540</v>
      </c>
      <c r="X14" s="11">
        <v>894600</v>
      </c>
      <c r="Y14" s="11">
        <v>0</v>
      </c>
      <c r="Z14" s="11">
        <v>0</v>
      </c>
      <c r="AA14" s="11">
        <v>0</v>
      </c>
      <c r="AB14" s="11">
        <v>1765790</v>
      </c>
      <c r="AC14" s="11">
        <v>0</v>
      </c>
      <c r="AD14" s="11">
        <f t="shared" ref="AD14:AD16" si="9">SUM(X14:AC14)</f>
        <v>2660390</v>
      </c>
      <c r="AE14" s="11">
        <v>1118200</v>
      </c>
      <c r="AF14" s="11">
        <v>0</v>
      </c>
      <c r="AG14" s="11">
        <v>0</v>
      </c>
      <c r="AH14" s="11">
        <v>0</v>
      </c>
      <c r="AI14" s="11">
        <v>2382970</v>
      </c>
      <c r="AJ14" s="11">
        <v>0</v>
      </c>
      <c r="AK14" s="11">
        <f t="shared" ref="AK14:AK16" si="10">SUM(AE14:AJ14)</f>
        <v>3501170</v>
      </c>
      <c r="AL14" s="39">
        <f t="shared" si="4"/>
        <v>4311400</v>
      </c>
      <c r="AM14" s="39">
        <f t="shared" si="4"/>
        <v>0</v>
      </c>
      <c r="AN14" s="39">
        <f t="shared" si="4"/>
        <v>0</v>
      </c>
      <c r="AO14" s="39">
        <f t="shared" si="4"/>
        <v>0</v>
      </c>
      <c r="AP14" s="39">
        <f t="shared" si="4"/>
        <v>4561700</v>
      </c>
      <c r="AQ14" s="39">
        <f t="shared" si="4"/>
        <v>0</v>
      </c>
      <c r="AR14" s="39">
        <f t="shared" ref="AR14:AR16" si="11">SUM(AL14:AQ14)</f>
        <v>8873100</v>
      </c>
      <c r="AS14" s="11">
        <v>4424600</v>
      </c>
      <c r="AT14" s="11">
        <v>0</v>
      </c>
      <c r="AU14" s="11">
        <v>0</v>
      </c>
      <c r="AV14" s="11">
        <v>0</v>
      </c>
      <c r="AW14" s="11">
        <v>4222400</v>
      </c>
      <c r="AX14" s="11">
        <v>0</v>
      </c>
      <c r="AY14" s="11">
        <f t="shared" ref="AY14:AY16" si="12">SUM(AS14:AX14)</f>
        <v>8647000</v>
      </c>
      <c r="AZ14" s="39">
        <f t="shared" si="5"/>
        <v>8736000</v>
      </c>
      <c r="BA14" s="39">
        <f t="shared" si="5"/>
        <v>0</v>
      </c>
      <c r="BB14" s="39">
        <f t="shared" si="5"/>
        <v>0</v>
      </c>
      <c r="BC14" s="39">
        <f t="shared" si="5"/>
        <v>0</v>
      </c>
      <c r="BD14" s="39">
        <f t="shared" si="5"/>
        <v>8784100</v>
      </c>
      <c r="BE14" s="39">
        <f t="shared" si="5"/>
        <v>0</v>
      </c>
      <c r="BF14" s="11">
        <f t="shared" si="6"/>
        <v>17520100</v>
      </c>
      <c r="BG14" s="11">
        <f t="shared" si="2"/>
        <v>17520100</v>
      </c>
      <c r="BH14" s="11" t="s">
        <v>72</v>
      </c>
      <c r="BI14" s="128" t="s">
        <v>63</v>
      </c>
      <c r="BJ14" s="161"/>
      <c r="BK14" s="39">
        <f t="shared" ref="BK14:BK16" si="13">(+AR14)/1000</f>
        <v>8873.1</v>
      </c>
      <c r="BL14" s="39">
        <f t="shared" ref="BL14:BL16" si="14">(+BF14)/1000</f>
        <v>17520.099999999999</v>
      </c>
      <c r="BM14" s="39">
        <f t="shared" ref="BM14:BM16" si="15">(+P14)/1000</f>
        <v>2075</v>
      </c>
      <c r="BN14" s="39">
        <f t="shared" ref="BN14:BN16" si="16">(+W14)/1000</f>
        <v>636.54</v>
      </c>
      <c r="BO14" s="39">
        <f t="shared" ref="BO14:BO16" si="17">(+AD14)/1000</f>
        <v>2660.39</v>
      </c>
      <c r="BP14" s="39">
        <f t="shared" ref="BP14:BP16" si="18">(+AK14)/1000</f>
        <v>3501.17</v>
      </c>
      <c r="BQ14" s="39">
        <f>(+AY14)/1000</f>
        <v>8647</v>
      </c>
      <c r="BR14" s="39">
        <f t="shared" ref="BR14:BR16" si="19">+BM14+BN14+BO14+BP14</f>
        <v>8873.1</v>
      </c>
      <c r="BS14" s="11">
        <f t="shared" ref="BS14:BS16" si="20">+BR14+BQ14</f>
        <v>17520.099999999999</v>
      </c>
      <c r="BT14" s="12">
        <v>0</v>
      </c>
      <c r="BU14" s="12">
        <v>0</v>
      </c>
      <c r="BV14" s="12">
        <v>0</v>
      </c>
      <c r="BW14" s="12">
        <v>0</v>
      </c>
      <c r="BX14" s="12">
        <v>0</v>
      </c>
      <c r="BY14" s="12">
        <v>0</v>
      </c>
      <c r="BZ14" s="12">
        <v>0</v>
      </c>
      <c r="CA14" s="12">
        <v>0</v>
      </c>
      <c r="CB14" s="12">
        <v>8873100</v>
      </c>
      <c r="CC14" s="12">
        <v>0</v>
      </c>
      <c r="CD14" s="12">
        <v>0</v>
      </c>
      <c r="CE14" s="12">
        <v>0</v>
      </c>
      <c r="CF14" s="12">
        <v>0</v>
      </c>
      <c r="CG14" s="12">
        <v>0</v>
      </c>
      <c r="CH14" s="12">
        <v>0</v>
      </c>
      <c r="CI14" s="12">
        <v>0</v>
      </c>
      <c r="CJ14" s="12">
        <v>0</v>
      </c>
      <c r="CK14" s="12">
        <f t="shared" ref="CK14:CK16" si="21">SUM(BT14:CJ14)</f>
        <v>8873100</v>
      </c>
      <c r="CL14" s="12">
        <v>0</v>
      </c>
      <c r="CM14" s="12">
        <v>0</v>
      </c>
      <c r="CN14" s="12">
        <v>0</v>
      </c>
      <c r="CO14" s="12">
        <v>0</v>
      </c>
      <c r="CP14" s="12">
        <v>0</v>
      </c>
      <c r="CQ14" s="12">
        <v>0</v>
      </c>
      <c r="CR14" s="12">
        <v>0</v>
      </c>
      <c r="CS14" s="12">
        <v>0</v>
      </c>
      <c r="CT14" s="12">
        <v>8647000</v>
      </c>
      <c r="CU14" s="12">
        <v>0</v>
      </c>
      <c r="CV14" s="12">
        <v>0</v>
      </c>
      <c r="CW14" s="12">
        <v>0</v>
      </c>
      <c r="CX14" s="12">
        <v>0</v>
      </c>
      <c r="CY14" s="12">
        <v>0</v>
      </c>
      <c r="CZ14" s="12">
        <v>0</v>
      </c>
      <c r="DA14" s="12">
        <v>0</v>
      </c>
      <c r="DB14" s="12">
        <v>0</v>
      </c>
      <c r="DC14" s="12">
        <f t="shared" ref="DC14:DC16" si="22">SUM(CL14:DB14)</f>
        <v>8647000</v>
      </c>
      <c r="DD14" s="12">
        <f t="shared" ref="DD14:DD16" si="23">+DC14+CK14</f>
        <v>17520100</v>
      </c>
      <c r="DE14" s="13" t="s">
        <v>56</v>
      </c>
    </row>
    <row r="15" spans="1:127" s="7" customFormat="1" ht="63.75">
      <c r="A15" s="151" t="s">
        <v>73</v>
      </c>
      <c r="B15" s="13" t="s">
        <v>48</v>
      </c>
      <c r="C15" s="151" t="s">
        <v>74</v>
      </c>
      <c r="D15" s="151" t="s">
        <v>580</v>
      </c>
      <c r="E15" s="151" t="s">
        <v>33</v>
      </c>
      <c r="F15" s="147">
        <v>10</v>
      </c>
      <c r="G15" s="147" t="s">
        <v>52</v>
      </c>
      <c r="H15" s="147" t="s">
        <v>53</v>
      </c>
      <c r="I15" s="154" t="s">
        <v>618</v>
      </c>
      <c r="J15" s="11">
        <v>0</v>
      </c>
      <c r="K15" s="11">
        <v>0</v>
      </c>
      <c r="L15" s="11">
        <v>0</v>
      </c>
      <c r="M15" s="11">
        <v>0</v>
      </c>
      <c r="N15" s="11">
        <v>0</v>
      </c>
      <c r="O15" s="11">
        <v>0</v>
      </c>
      <c r="P15" s="11">
        <f>SUM(J15:O15)</f>
        <v>0</v>
      </c>
      <c r="Q15" s="11">
        <v>200000</v>
      </c>
      <c r="R15" s="11">
        <v>0</v>
      </c>
      <c r="S15" s="11">
        <v>0</v>
      </c>
      <c r="T15" s="11">
        <v>0</v>
      </c>
      <c r="U15" s="11">
        <v>0</v>
      </c>
      <c r="V15" s="11">
        <v>0</v>
      </c>
      <c r="W15" s="11">
        <f>SUM(Q15:V15)</f>
        <v>200000</v>
      </c>
      <c r="X15" s="11">
        <v>874000</v>
      </c>
      <c r="Y15" s="11">
        <v>0</v>
      </c>
      <c r="Z15" s="11">
        <v>0</v>
      </c>
      <c r="AA15" s="11">
        <v>0</v>
      </c>
      <c r="AB15" s="11">
        <v>0</v>
      </c>
      <c r="AC15" s="11">
        <v>0</v>
      </c>
      <c r="AD15" s="11">
        <f>SUM(X15:AC15)</f>
        <v>874000</v>
      </c>
      <c r="AE15" s="11">
        <v>280000</v>
      </c>
      <c r="AF15" s="11">
        <v>0</v>
      </c>
      <c r="AG15" s="11">
        <v>0</v>
      </c>
      <c r="AH15" s="11">
        <v>0</v>
      </c>
      <c r="AI15" s="11">
        <v>0</v>
      </c>
      <c r="AJ15" s="11">
        <v>0</v>
      </c>
      <c r="AK15" s="11">
        <f>SUM(AE15:AJ15)</f>
        <v>280000</v>
      </c>
      <c r="AL15" s="39">
        <f t="shared" si="4"/>
        <v>1354000</v>
      </c>
      <c r="AM15" s="39">
        <f t="shared" si="4"/>
        <v>0</v>
      </c>
      <c r="AN15" s="39">
        <f t="shared" si="4"/>
        <v>0</v>
      </c>
      <c r="AO15" s="39">
        <f t="shared" si="4"/>
        <v>0</v>
      </c>
      <c r="AP15" s="39">
        <f t="shared" si="4"/>
        <v>0</v>
      </c>
      <c r="AQ15" s="39">
        <f t="shared" si="4"/>
        <v>0</v>
      </c>
      <c r="AR15" s="39">
        <f>SUM(AL15:AQ15)</f>
        <v>1354000</v>
      </c>
      <c r="AS15" s="11">
        <v>0</v>
      </c>
      <c r="AT15" s="11">
        <v>0</v>
      </c>
      <c r="AU15" s="11">
        <v>0</v>
      </c>
      <c r="AV15" s="11">
        <v>0</v>
      </c>
      <c r="AW15" s="11">
        <v>0</v>
      </c>
      <c r="AX15" s="11">
        <v>0</v>
      </c>
      <c r="AY15" s="11">
        <f>SUM(AS15:AX15)</f>
        <v>0</v>
      </c>
      <c r="AZ15" s="39">
        <f t="shared" si="5"/>
        <v>1354000</v>
      </c>
      <c r="BA15" s="39">
        <f t="shared" si="5"/>
        <v>0</v>
      </c>
      <c r="BB15" s="39">
        <f t="shared" si="5"/>
        <v>0</v>
      </c>
      <c r="BC15" s="39">
        <f t="shared" si="5"/>
        <v>0</v>
      </c>
      <c r="BD15" s="39">
        <f t="shared" si="5"/>
        <v>0</v>
      </c>
      <c r="BE15" s="39">
        <f t="shared" si="5"/>
        <v>0</v>
      </c>
      <c r="BF15" s="11">
        <f t="shared" si="6"/>
        <v>1354000</v>
      </c>
      <c r="BG15" s="11">
        <f t="shared" si="2"/>
        <v>1354000</v>
      </c>
      <c r="BH15" s="11" t="s">
        <v>76</v>
      </c>
      <c r="BI15" s="128" t="s">
        <v>75</v>
      </c>
      <c r="BJ15" s="161"/>
      <c r="BK15" s="39">
        <f>(+AR15)/1000</f>
        <v>1354</v>
      </c>
      <c r="BL15" s="39">
        <f>(+BF15)/1000</f>
        <v>1354</v>
      </c>
      <c r="BM15" s="12">
        <v>0</v>
      </c>
      <c r="BN15" s="12">
        <v>0</v>
      </c>
      <c r="BO15" s="12">
        <v>0</v>
      </c>
      <c r="BP15" s="12">
        <v>0</v>
      </c>
      <c r="BQ15" s="12">
        <v>0</v>
      </c>
      <c r="BR15" s="12">
        <v>0</v>
      </c>
      <c r="BS15" s="12">
        <v>0</v>
      </c>
      <c r="BT15" s="12">
        <v>0</v>
      </c>
      <c r="BU15" s="12">
        <v>0</v>
      </c>
      <c r="BV15" s="12">
        <v>1920000</v>
      </c>
      <c r="BW15" s="12">
        <v>0</v>
      </c>
      <c r="BX15" s="12">
        <v>0</v>
      </c>
      <c r="BY15" s="12">
        <v>0</v>
      </c>
      <c r="BZ15" s="12">
        <v>0</v>
      </c>
      <c r="CA15" s="12">
        <v>0</v>
      </c>
      <c r="CB15" s="12">
        <v>0</v>
      </c>
      <c r="CC15" s="12">
        <v>0</v>
      </c>
      <c r="CD15" s="12">
        <f>SUM(BM15:CC15)</f>
        <v>1920000</v>
      </c>
      <c r="CE15" s="12">
        <v>0</v>
      </c>
      <c r="CF15" s="12">
        <v>0</v>
      </c>
      <c r="CG15" s="12">
        <v>0</v>
      </c>
      <c r="CH15" s="12">
        <v>0</v>
      </c>
      <c r="CI15" s="12">
        <v>0</v>
      </c>
      <c r="CJ15" s="12">
        <v>0</v>
      </c>
      <c r="CK15" s="12">
        <v>0</v>
      </c>
      <c r="CL15" s="12">
        <v>0</v>
      </c>
      <c r="CM15" s="12">
        <v>0</v>
      </c>
      <c r="CN15" s="12">
        <v>0</v>
      </c>
      <c r="CO15" s="12">
        <v>0</v>
      </c>
      <c r="CP15" s="12">
        <v>0</v>
      </c>
      <c r="CQ15" s="12">
        <v>0</v>
      </c>
      <c r="CR15" s="12">
        <v>0</v>
      </c>
      <c r="CS15" s="12">
        <v>0</v>
      </c>
      <c r="CT15" s="12">
        <v>0</v>
      </c>
      <c r="CU15" s="12">
        <v>0</v>
      </c>
      <c r="CV15" s="12">
        <f>SUM(CE15:CU15)</f>
        <v>0</v>
      </c>
      <c r="CW15" s="12">
        <f>+CV15+CD15</f>
        <v>1920000</v>
      </c>
      <c r="CX15" s="13"/>
      <c r="CY15" s="13"/>
      <c r="CZ15" s="13"/>
      <c r="DA15" s="13"/>
      <c r="DB15" s="13"/>
      <c r="DC15" s="13"/>
      <c r="DD15" s="13"/>
      <c r="DE15" s="13" t="s">
        <v>56</v>
      </c>
    </row>
    <row r="16" spans="1:127" s="7" customFormat="1" ht="165.75">
      <c r="A16" s="151" t="s">
        <v>77</v>
      </c>
      <c r="B16" s="13" t="s">
        <v>78</v>
      </c>
      <c r="C16" s="151" t="s">
        <v>79</v>
      </c>
      <c r="D16" s="151" t="s">
        <v>580</v>
      </c>
      <c r="E16" s="151" t="s">
        <v>25</v>
      </c>
      <c r="F16" s="147">
        <v>10</v>
      </c>
      <c r="G16" s="147" t="s">
        <v>81</v>
      </c>
      <c r="H16" s="147" t="s">
        <v>53</v>
      </c>
      <c r="I16" s="73">
        <v>2014</v>
      </c>
      <c r="J16" s="11">
        <v>0</v>
      </c>
      <c r="K16" s="11">
        <v>0</v>
      </c>
      <c r="L16" s="11">
        <v>0</v>
      </c>
      <c r="M16" s="11">
        <v>0</v>
      </c>
      <c r="N16" s="11">
        <v>0</v>
      </c>
      <c r="O16" s="11">
        <v>0</v>
      </c>
      <c r="P16" s="11">
        <f t="shared" si="7"/>
        <v>0</v>
      </c>
      <c r="Q16" s="11">
        <v>0</v>
      </c>
      <c r="R16" s="11">
        <v>0</v>
      </c>
      <c r="S16" s="11">
        <v>0</v>
      </c>
      <c r="T16" s="11">
        <v>0</v>
      </c>
      <c r="U16" s="11">
        <v>0</v>
      </c>
      <c r="V16" s="11">
        <v>0</v>
      </c>
      <c r="W16" s="11">
        <f t="shared" si="8"/>
        <v>0</v>
      </c>
      <c r="X16" s="11">
        <v>0</v>
      </c>
      <c r="Y16" s="11">
        <v>0</v>
      </c>
      <c r="Z16" s="11">
        <v>0</v>
      </c>
      <c r="AA16" s="11">
        <v>0</v>
      </c>
      <c r="AB16" s="11">
        <v>0</v>
      </c>
      <c r="AC16" s="11">
        <v>0</v>
      </c>
      <c r="AD16" s="11">
        <f t="shared" si="9"/>
        <v>0</v>
      </c>
      <c r="AE16" s="11">
        <v>0</v>
      </c>
      <c r="AF16" s="11">
        <v>0</v>
      </c>
      <c r="AG16" s="11">
        <v>0</v>
      </c>
      <c r="AH16" s="11">
        <v>0</v>
      </c>
      <c r="AI16" s="11">
        <v>0</v>
      </c>
      <c r="AJ16" s="11">
        <v>0</v>
      </c>
      <c r="AK16" s="11">
        <f t="shared" si="10"/>
        <v>0</v>
      </c>
      <c r="AL16" s="39">
        <f t="shared" si="4"/>
        <v>0</v>
      </c>
      <c r="AM16" s="39">
        <f t="shared" si="4"/>
        <v>0</v>
      </c>
      <c r="AN16" s="39">
        <f t="shared" si="4"/>
        <v>0</v>
      </c>
      <c r="AO16" s="39">
        <f t="shared" si="4"/>
        <v>0</v>
      </c>
      <c r="AP16" s="39">
        <f t="shared" si="4"/>
        <v>0</v>
      </c>
      <c r="AQ16" s="39">
        <f t="shared" si="4"/>
        <v>0</v>
      </c>
      <c r="AR16" s="39">
        <f t="shared" si="11"/>
        <v>0</v>
      </c>
      <c r="AS16" s="11">
        <v>0</v>
      </c>
      <c r="AT16" s="11">
        <v>0</v>
      </c>
      <c r="AU16" s="11">
        <v>0</v>
      </c>
      <c r="AV16" s="11">
        <v>0</v>
      </c>
      <c r="AW16" s="11">
        <v>0</v>
      </c>
      <c r="AX16" s="11">
        <v>0</v>
      </c>
      <c r="AY16" s="11">
        <f t="shared" si="12"/>
        <v>0</v>
      </c>
      <c r="AZ16" s="39">
        <f t="shared" si="5"/>
        <v>0</v>
      </c>
      <c r="BA16" s="39">
        <f t="shared" si="5"/>
        <v>0</v>
      </c>
      <c r="BB16" s="39">
        <f t="shared" si="5"/>
        <v>0</v>
      </c>
      <c r="BC16" s="39">
        <f t="shared" si="5"/>
        <v>0</v>
      </c>
      <c r="BD16" s="39">
        <f t="shared" si="5"/>
        <v>0</v>
      </c>
      <c r="BE16" s="39">
        <f t="shared" si="5"/>
        <v>0</v>
      </c>
      <c r="BF16" s="11">
        <f t="shared" si="6"/>
        <v>0</v>
      </c>
      <c r="BG16" s="11">
        <f t="shared" si="2"/>
        <v>0</v>
      </c>
      <c r="BH16" s="11" t="s">
        <v>82</v>
      </c>
      <c r="BI16" s="128" t="s">
        <v>80</v>
      </c>
      <c r="BJ16" s="161"/>
      <c r="BK16" s="39">
        <f t="shared" si="13"/>
        <v>0</v>
      </c>
      <c r="BL16" s="39">
        <f t="shared" si="14"/>
        <v>0</v>
      </c>
      <c r="BM16" s="39">
        <f t="shared" si="15"/>
        <v>0</v>
      </c>
      <c r="BN16" s="39">
        <f t="shared" si="16"/>
        <v>0</v>
      </c>
      <c r="BO16" s="39">
        <f t="shared" si="17"/>
        <v>0</v>
      </c>
      <c r="BP16" s="39">
        <f t="shared" si="18"/>
        <v>0</v>
      </c>
      <c r="BQ16" s="39">
        <f>(+AY16)/1000</f>
        <v>0</v>
      </c>
      <c r="BR16" s="39">
        <f t="shared" si="19"/>
        <v>0</v>
      </c>
      <c r="BS16" s="11">
        <f t="shared" si="20"/>
        <v>0</v>
      </c>
      <c r="BT16" s="12">
        <v>0</v>
      </c>
      <c r="BU16" s="12">
        <v>0</v>
      </c>
      <c r="BV16" s="12">
        <v>0</v>
      </c>
      <c r="BW16" s="12">
        <v>0</v>
      </c>
      <c r="BX16" s="12">
        <v>0</v>
      </c>
      <c r="BY16" s="12">
        <v>0</v>
      </c>
      <c r="BZ16" s="12">
        <v>0</v>
      </c>
      <c r="CA16" s="12">
        <v>0</v>
      </c>
      <c r="CB16" s="12">
        <v>0</v>
      </c>
      <c r="CC16" s="12">
        <v>0</v>
      </c>
      <c r="CD16" s="12">
        <v>0</v>
      </c>
      <c r="CE16" s="12">
        <v>0</v>
      </c>
      <c r="CF16" s="12">
        <v>0</v>
      </c>
      <c r="CG16" s="12">
        <v>0</v>
      </c>
      <c r="CH16" s="12">
        <v>0</v>
      </c>
      <c r="CI16" s="12">
        <v>0</v>
      </c>
      <c r="CJ16" s="12">
        <v>0</v>
      </c>
      <c r="CK16" s="12">
        <f t="shared" si="21"/>
        <v>0</v>
      </c>
      <c r="CL16" s="12">
        <v>0</v>
      </c>
      <c r="CM16" s="12">
        <v>0</v>
      </c>
      <c r="CN16" s="12">
        <v>0</v>
      </c>
      <c r="CO16" s="12">
        <v>0</v>
      </c>
      <c r="CP16" s="12">
        <v>0</v>
      </c>
      <c r="CQ16" s="12">
        <v>0</v>
      </c>
      <c r="CR16" s="12">
        <v>0</v>
      </c>
      <c r="CS16" s="12">
        <v>0</v>
      </c>
      <c r="CT16" s="12">
        <v>0</v>
      </c>
      <c r="CU16" s="12">
        <v>0</v>
      </c>
      <c r="CV16" s="12">
        <v>0</v>
      </c>
      <c r="CW16" s="12">
        <v>0</v>
      </c>
      <c r="CX16" s="12">
        <v>0</v>
      </c>
      <c r="CY16" s="12">
        <v>0</v>
      </c>
      <c r="CZ16" s="12">
        <v>0</v>
      </c>
      <c r="DA16" s="12">
        <v>0</v>
      </c>
      <c r="DB16" s="12">
        <v>0</v>
      </c>
      <c r="DC16" s="12">
        <f t="shared" si="22"/>
        <v>0</v>
      </c>
      <c r="DD16" s="12">
        <f t="shared" si="23"/>
        <v>0</v>
      </c>
      <c r="DE16" s="13" t="s">
        <v>56</v>
      </c>
    </row>
    <row r="17" spans="1:127" s="7" customFormat="1">
      <c r="A17" s="130" t="s">
        <v>83</v>
      </c>
      <c r="B17" s="13"/>
      <c r="C17" s="151"/>
      <c r="D17" s="151"/>
      <c r="E17" s="151"/>
      <c r="F17" s="147"/>
      <c r="G17" s="147"/>
      <c r="H17" s="144"/>
      <c r="I17" s="73"/>
      <c r="J17" s="11">
        <f>SUM(J18:J20)</f>
        <v>0</v>
      </c>
      <c r="K17" s="11">
        <f t="shared" ref="K17:BF17" si="24">SUM(K18:K20)</f>
        <v>0</v>
      </c>
      <c r="L17" s="11">
        <f t="shared" si="24"/>
        <v>0</v>
      </c>
      <c r="M17" s="11">
        <f t="shared" si="24"/>
        <v>0</v>
      </c>
      <c r="N17" s="11">
        <f t="shared" si="24"/>
        <v>0</v>
      </c>
      <c r="O17" s="11">
        <f t="shared" si="24"/>
        <v>0</v>
      </c>
      <c r="P17" s="11">
        <f t="shared" si="24"/>
        <v>0</v>
      </c>
      <c r="Q17" s="11">
        <f t="shared" si="24"/>
        <v>700000</v>
      </c>
      <c r="R17" s="11">
        <f t="shared" si="24"/>
        <v>202000</v>
      </c>
      <c r="S17" s="11">
        <f t="shared" si="24"/>
        <v>0</v>
      </c>
      <c r="T17" s="11">
        <f t="shared" si="24"/>
        <v>0</v>
      </c>
      <c r="U17" s="11">
        <f t="shared" si="24"/>
        <v>3100000</v>
      </c>
      <c r="V17" s="11">
        <f t="shared" si="24"/>
        <v>0</v>
      </c>
      <c r="W17" s="11">
        <f t="shared" si="24"/>
        <v>4002000</v>
      </c>
      <c r="X17" s="11">
        <f t="shared" si="24"/>
        <v>3460000</v>
      </c>
      <c r="Y17" s="11">
        <f t="shared" si="24"/>
        <v>404000</v>
      </c>
      <c r="Z17" s="11">
        <f t="shared" si="24"/>
        <v>0</v>
      </c>
      <c r="AA17" s="11">
        <f t="shared" si="24"/>
        <v>5000000</v>
      </c>
      <c r="AB17" s="11">
        <f t="shared" si="24"/>
        <v>4000000</v>
      </c>
      <c r="AC17" s="11">
        <f t="shared" si="24"/>
        <v>0</v>
      </c>
      <c r="AD17" s="11">
        <f t="shared" si="24"/>
        <v>12864000</v>
      </c>
      <c r="AE17" s="11">
        <f t="shared" si="24"/>
        <v>6920000</v>
      </c>
      <c r="AF17" s="11">
        <f t="shared" si="24"/>
        <v>404000</v>
      </c>
      <c r="AG17" s="11">
        <f t="shared" si="24"/>
        <v>0</v>
      </c>
      <c r="AH17" s="11">
        <f t="shared" si="24"/>
        <v>5000000</v>
      </c>
      <c r="AI17" s="11">
        <f t="shared" si="24"/>
        <v>15600000</v>
      </c>
      <c r="AJ17" s="11">
        <f t="shared" si="24"/>
        <v>0</v>
      </c>
      <c r="AK17" s="11">
        <f t="shared" si="24"/>
        <v>27924000</v>
      </c>
      <c r="AL17" s="11">
        <f t="shared" si="24"/>
        <v>11080000</v>
      </c>
      <c r="AM17" s="11">
        <f t="shared" si="24"/>
        <v>1010000</v>
      </c>
      <c r="AN17" s="11">
        <f t="shared" si="24"/>
        <v>0</v>
      </c>
      <c r="AO17" s="11">
        <f t="shared" si="24"/>
        <v>10000000</v>
      </c>
      <c r="AP17" s="11">
        <f t="shared" si="24"/>
        <v>22700000</v>
      </c>
      <c r="AQ17" s="11">
        <f t="shared" si="24"/>
        <v>0</v>
      </c>
      <c r="AR17" s="11">
        <f t="shared" si="24"/>
        <v>44790000</v>
      </c>
      <c r="AS17" s="11">
        <f t="shared" ref="AS17:AY17" si="25">SUM(AS18:AS20)</f>
        <v>0</v>
      </c>
      <c r="AT17" s="11">
        <f t="shared" si="25"/>
        <v>0</v>
      </c>
      <c r="AU17" s="11">
        <f t="shared" si="25"/>
        <v>0</v>
      </c>
      <c r="AV17" s="11">
        <f t="shared" si="25"/>
        <v>0</v>
      </c>
      <c r="AW17" s="11">
        <f t="shared" si="25"/>
        <v>0</v>
      </c>
      <c r="AX17" s="11">
        <f t="shared" si="25"/>
        <v>0</v>
      </c>
      <c r="AY17" s="11">
        <f t="shared" si="25"/>
        <v>0</v>
      </c>
      <c r="AZ17" s="11">
        <f t="shared" si="24"/>
        <v>11080000</v>
      </c>
      <c r="BA17" s="11">
        <f t="shared" si="24"/>
        <v>1010000</v>
      </c>
      <c r="BB17" s="11">
        <f t="shared" si="24"/>
        <v>0</v>
      </c>
      <c r="BC17" s="11">
        <f t="shared" si="24"/>
        <v>10000000</v>
      </c>
      <c r="BD17" s="11">
        <f t="shared" si="24"/>
        <v>22700000</v>
      </c>
      <c r="BE17" s="11">
        <f t="shared" si="24"/>
        <v>0</v>
      </c>
      <c r="BF17" s="11">
        <f t="shared" si="24"/>
        <v>44790000</v>
      </c>
      <c r="BG17" s="70">
        <f t="shared" si="2"/>
        <v>44790000</v>
      </c>
      <c r="BH17" s="11"/>
      <c r="BI17" s="11"/>
      <c r="BJ17" s="11"/>
      <c r="BK17" s="11">
        <f t="shared" ref="BK17:DD17" si="26">SUM(BK18:BK19)</f>
        <v>34790</v>
      </c>
      <c r="BL17" s="11">
        <f t="shared" si="26"/>
        <v>34790</v>
      </c>
      <c r="BM17" s="11">
        <f t="shared" si="26"/>
        <v>0</v>
      </c>
      <c r="BN17" s="11">
        <f t="shared" si="26"/>
        <v>4002</v>
      </c>
      <c r="BO17" s="11">
        <f t="shared" si="26"/>
        <v>7864</v>
      </c>
      <c r="BP17" s="11">
        <f t="shared" si="26"/>
        <v>22924</v>
      </c>
      <c r="BQ17" s="11">
        <f t="shared" si="26"/>
        <v>0</v>
      </c>
      <c r="BR17" s="11">
        <f t="shared" si="26"/>
        <v>34790</v>
      </c>
      <c r="BS17" s="11">
        <f t="shared" si="26"/>
        <v>34790</v>
      </c>
      <c r="BT17" s="11">
        <f t="shared" si="26"/>
        <v>0</v>
      </c>
      <c r="BU17" s="11">
        <f t="shared" si="26"/>
        <v>0</v>
      </c>
      <c r="BV17" s="11">
        <f t="shared" si="26"/>
        <v>0</v>
      </c>
      <c r="BW17" s="11">
        <f t="shared" si="26"/>
        <v>0</v>
      </c>
      <c r="BX17" s="11">
        <f t="shared" si="26"/>
        <v>16890000</v>
      </c>
      <c r="BY17" s="11">
        <f t="shared" si="26"/>
        <v>0</v>
      </c>
      <c r="BZ17" s="11">
        <f t="shared" si="26"/>
        <v>0</v>
      </c>
      <c r="CA17" s="11">
        <f t="shared" si="26"/>
        <v>16890000</v>
      </c>
      <c r="CB17" s="11">
        <f t="shared" si="26"/>
        <v>16890000</v>
      </c>
      <c r="CC17" s="11">
        <f t="shared" si="26"/>
        <v>0</v>
      </c>
      <c r="CD17" s="11">
        <f t="shared" si="26"/>
        <v>0</v>
      </c>
      <c r="CE17" s="11">
        <f t="shared" si="26"/>
        <v>16890000</v>
      </c>
      <c r="CF17" s="11">
        <f t="shared" si="26"/>
        <v>0</v>
      </c>
      <c r="CG17" s="11">
        <f t="shared" si="26"/>
        <v>0</v>
      </c>
      <c r="CH17" s="11">
        <f t="shared" si="26"/>
        <v>0</v>
      </c>
      <c r="CI17" s="11">
        <f t="shared" si="26"/>
        <v>0</v>
      </c>
      <c r="CJ17" s="11">
        <f t="shared" si="26"/>
        <v>0</v>
      </c>
      <c r="CK17" s="11">
        <f t="shared" si="26"/>
        <v>67560000</v>
      </c>
      <c r="CL17" s="11">
        <f t="shared" si="26"/>
        <v>0</v>
      </c>
      <c r="CM17" s="11">
        <f t="shared" si="26"/>
        <v>0</v>
      </c>
      <c r="CN17" s="11">
        <f t="shared" si="26"/>
        <v>0</v>
      </c>
      <c r="CO17" s="11">
        <f t="shared" si="26"/>
        <v>0</v>
      </c>
      <c r="CP17" s="11">
        <f t="shared" si="26"/>
        <v>0</v>
      </c>
      <c r="CQ17" s="11">
        <f t="shared" si="26"/>
        <v>0</v>
      </c>
      <c r="CR17" s="11">
        <f t="shared" si="26"/>
        <v>0</v>
      </c>
      <c r="CS17" s="11">
        <f t="shared" si="26"/>
        <v>0</v>
      </c>
      <c r="CT17" s="11">
        <f t="shared" si="26"/>
        <v>0</v>
      </c>
      <c r="CU17" s="11">
        <f t="shared" si="26"/>
        <v>0</v>
      </c>
      <c r="CV17" s="11">
        <f t="shared" si="26"/>
        <v>0</v>
      </c>
      <c r="CW17" s="11">
        <f t="shared" si="26"/>
        <v>0</v>
      </c>
      <c r="CX17" s="11">
        <f t="shared" si="26"/>
        <v>0</v>
      </c>
      <c r="CY17" s="11">
        <f t="shared" si="26"/>
        <v>0</v>
      </c>
      <c r="CZ17" s="11">
        <f t="shared" si="26"/>
        <v>0</v>
      </c>
      <c r="DA17" s="11">
        <f t="shared" si="26"/>
        <v>0</v>
      </c>
      <c r="DB17" s="11">
        <f t="shared" si="26"/>
        <v>0</v>
      </c>
      <c r="DC17" s="11">
        <f t="shared" si="26"/>
        <v>0</v>
      </c>
      <c r="DD17" s="11">
        <f t="shared" si="26"/>
        <v>67560000</v>
      </c>
      <c r="DE17" s="13"/>
    </row>
    <row r="18" spans="1:127" s="7" customFormat="1" ht="76.5">
      <c r="A18" s="151" t="s">
        <v>84</v>
      </c>
      <c r="B18" s="13" t="s">
        <v>85</v>
      </c>
      <c r="C18" s="151" t="s">
        <v>86</v>
      </c>
      <c r="D18" s="151" t="s">
        <v>87</v>
      </c>
      <c r="E18" s="151" t="s">
        <v>554</v>
      </c>
      <c r="F18" s="147">
        <v>10</v>
      </c>
      <c r="G18" s="147" t="s">
        <v>52</v>
      </c>
      <c r="H18" s="147" t="s">
        <v>89</v>
      </c>
      <c r="I18" s="20"/>
      <c r="J18" s="11">
        <v>0</v>
      </c>
      <c r="K18" s="11">
        <v>0</v>
      </c>
      <c r="L18" s="11">
        <v>0</v>
      </c>
      <c r="M18" s="11">
        <v>0</v>
      </c>
      <c r="N18" s="11">
        <v>0</v>
      </c>
      <c r="O18" s="11">
        <v>0</v>
      </c>
      <c r="P18" s="11">
        <f>SUM(J18:O18)</f>
        <v>0</v>
      </c>
      <c r="Q18" s="11">
        <v>700000</v>
      </c>
      <c r="R18" s="11">
        <v>0</v>
      </c>
      <c r="S18" s="11">
        <v>0</v>
      </c>
      <c r="T18" s="11">
        <v>0</v>
      </c>
      <c r="U18" s="11">
        <v>3100000</v>
      </c>
      <c r="V18" s="11">
        <v>0</v>
      </c>
      <c r="W18" s="11">
        <f>SUM(Q18:V18)</f>
        <v>3800000</v>
      </c>
      <c r="X18" s="11">
        <v>3460000</v>
      </c>
      <c r="Y18" s="11">
        <v>0</v>
      </c>
      <c r="Z18" s="11">
        <v>0</v>
      </c>
      <c r="AA18" s="11">
        <v>0</v>
      </c>
      <c r="AB18" s="11">
        <v>4000000</v>
      </c>
      <c r="AC18" s="11">
        <v>0</v>
      </c>
      <c r="AD18" s="11">
        <f>SUM(X18:AC18)</f>
        <v>7460000</v>
      </c>
      <c r="AE18" s="11">
        <v>6920000</v>
      </c>
      <c r="AF18" s="11">
        <v>0</v>
      </c>
      <c r="AG18" s="11">
        <v>0</v>
      </c>
      <c r="AH18" s="11">
        <v>0</v>
      </c>
      <c r="AI18" s="11">
        <v>15600000</v>
      </c>
      <c r="AJ18" s="11">
        <v>0</v>
      </c>
      <c r="AK18" s="11">
        <f>SUM(AE18:AJ18)</f>
        <v>22520000</v>
      </c>
      <c r="AL18" s="39">
        <f t="shared" ref="AL18:AQ20" si="27">+J18+Q18+X18+AE18</f>
        <v>11080000</v>
      </c>
      <c r="AM18" s="39">
        <f t="shared" si="27"/>
        <v>0</v>
      </c>
      <c r="AN18" s="39">
        <f t="shared" si="27"/>
        <v>0</v>
      </c>
      <c r="AO18" s="39">
        <f t="shared" si="27"/>
        <v>0</v>
      </c>
      <c r="AP18" s="39">
        <f t="shared" si="27"/>
        <v>22700000</v>
      </c>
      <c r="AQ18" s="39">
        <f t="shared" si="27"/>
        <v>0</v>
      </c>
      <c r="AR18" s="39">
        <f>SUM(AL18:AQ18)</f>
        <v>33780000</v>
      </c>
      <c r="AS18" s="11">
        <v>0</v>
      </c>
      <c r="AT18" s="11">
        <v>0</v>
      </c>
      <c r="AU18" s="11">
        <v>0</v>
      </c>
      <c r="AV18" s="11">
        <v>0</v>
      </c>
      <c r="AW18" s="11">
        <v>0</v>
      </c>
      <c r="AX18" s="11">
        <v>0</v>
      </c>
      <c r="AY18" s="11">
        <f>SUM(AS18:AX18)</f>
        <v>0</v>
      </c>
      <c r="AZ18" s="39">
        <f t="shared" ref="AZ18:BE20" si="28">+AL18+AS18</f>
        <v>11080000</v>
      </c>
      <c r="BA18" s="39">
        <f t="shared" si="28"/>
        <v>0</v>
      </c>
      <c r="BB18" s="39">
        <f t="shared" si="28"/>
        <v>0</v>
      </c>
      <c r="BC18" s="39">
        <f t="shared" si="28"/>
        <v>0</v>
      </c>
      <c r="BD18" s="39">
        <f t="shared" si="28"/>
        <v>22700000</v>
      </c>
      <c r="BE18" s="39">
        <f t="shared" si="28"/>
        <v>0</v>
      </c>
      <c r="BF18" s="11">
        <f t="shared" ref="BF18:BF20" si="29">SUM(AZ18:BE18)</f>
        <v>33780000</v>
      </c>
      <c r="BG18" s="70">
        <f t="shared" si="2"/>
        <v>33780000</v>
      </c>
      <c r="BH18" s="11" t="s">
        <v>90</v>
      </c>
      <c r="BI18" s="128" t="s">
        <v>88</v>
      </c>
      <c r="BJ18" s="161" t="s">
        <v>89</v>
      </c>
      <c r="BK18" s="39">
        <f>(+AR18)/1000</f>
        <v>33780</v>
      </c>
      <c r="BL18" s="39">
        <f>(+BF18)/1000</f>
        <v>33780</v>
      </c>
      <c r="BM18" s="39">
        <f>(+P18)/1000</f>
        <v>0</v>
      </c>
      <c r="BN18" s="39">
        <f>(+W18)/1000</f>
        <v>3800</v>
      </c>
      <c r="BO18" s="39">
        <f t="shared" ref="BO18:BO19" si="30">(+AD18)/1000</f>
        <v>7460</v>
      </c>
      <c r="BP18" s="39">
        <f>(+AK18)/1000</f>
        <v>22520</v>
      </c>
      <c r="BQ18" s="39">
        <f>(+AY18)/1000</f>
        <v>0</v>
      </c>
      <c r="BR18" s="39">
        <f t="shared" ref="BR18:BR19" si="31">+BM18+BN18+BO18+BP18</f>
        <v>33780</v>
      </c>
      <c r="BS18" s="11">
        <f t="shared" ref="BS18:BS19" si="32">+BR18+BQ18</f>
        <v>33780</v>
      </c>
      <c r="BT18" s="12">
        <v>0</v>
      </c>
      <c r="BU18" s="12">
        <v>0</v>
      </c>
      <c r="BV18" s="12">
        <v>0</v>
      </c>
      <c r="BW18" s="12">
        <v>0</v>
      </c>
      <c r="BX18" s="12">
        <v>8445000</v>
      </c>
      <c r="BY18" s="12">
        <v>0</v>
      </c>
      <c r="BZ18" s="12">
        <v>0</v>
      </c>
      <c r="CA18" s="12">
        <v>8445000</v>
      </c>
      <c r="CB18" s="12">
        <v>8445000</v>
      </c>
      <c r="CC18" s="12">
        <v>0</v>
      </c>
      <c r="CD18" s="12">
        <v>0</v>
      </c>
      <c r="CE18" s="12">
        <v>8445000</v>
      </c>
      <c r="CF18" s="12">
        <v>0</v>
      </c>
      <c r="CG18" s="12">
        <v>0</v>
      </c>
      <c r="CH18" s="12">
        <v>0</v>
      </c>
      <c r="CI18" s="12">
        <v>0</v>
      </c>
      <c r="CJ18" s="14">
        <v>0</v>
      </c>
      <c r="CK18" s="12">
        <f>SUM(BT18:CJ18)</f>
        <v>33780000</v>
      </c>
      <c r="CL18" s="12">
        <v>0</v>
      </c>
      <c r="CM18" s="12">
        <v>0</v>
      </c>
      <c r="CN18" s="12">
        <v>0</v>
      </c>
      <c r="CO18" s="12">
        <v>0</v>
      </c>
      <c r="CP18" s="12">
        <v>0</v>
      </c>
      <c r="CQ18" s="12">
        <v>0</v>
      </c>
      <c r="CR18" s="12">
        <v>0</v>
      </c>
      <c r="CS18" s="12">
        <v>0</v>
      </c>
      <c r="CT18" s="12">
        <v>0</v>
      </c>
      <c r="CU18" s="12">
        <v>0</v>
      </c>
      <c r="CV18" s="12">
        <v>0</v>
      </c>
      <c r="CW18" s="12">
        <v>0</v>
      </c>
      <c r="CX18" s="12">
        <v>0</v>
      </c>
      <c r="CY18" s="12">
        <v>0</v>
      </c>
      <c r="CZ18" s="12">
        <v>0</v>
      </c>
      <c r="DA18" s="12">
        <v>0</v>
      </c>
      <c r="DB18" s="12">
        <v>0</v>
      </c>
      <c r="DC18" s="12">
        <f>SUM(CL18:DB18)</f>
        <v>0</v>
      </c>
      <c r="DD18" s="12">
        <f>+DC18+CK18</f>
        <v>33780000</v>
      </c>
      <c r="DE18" s="13" t="s">
        <v>56</v>
      </c>
    </row>
    <row r="19" spans="1:127" s="7" customFormat="1" ht="63.75">
      <c r="A19" s="151" t="s">
        <v>576</v>
      </c>
      <c r="B19" s="13" t="s">
        <v>85</v>
      </c>
      <c r="C19" s="13" t="s">
        <v>91</v>
      </c>
      <c r="D19" s="151" t="s">
        <v>87</v>
      </c>
      <c r="E19" s="151" t="s">
        <v>555</v>
      </c>
      <c r="F19" s="147">
        <v>10</v>
      </c>
      <c r="G19" s="147" t="s">
        <v>52</v>
      </c>
      <c r="H19" s="147" t="s">
        <v>89</v>
      </c>
      <c r="I19" s="20"/>
      <c r="J19" s="11">
        <v>0</v>
      </c>
      <c r="K19" s="11">
        <v>0</v>
      </c>
      <c r="L19" s="11">
        <v>0</v>
      </c>
      <c r="M19" s="11">
        <v>0</v>
      </c>
      <c r="N19" s="11">
        <v>0</v>
      </c>
      <c r="O19" s="11">
        <v>0</v>
      </c>
      <c r="P19" s="11">
        <f>SUM(J19:O19)</f>
        <v>0</v>
      </c>
      <c r="Q19" s="11">
        <v>0</v>
      </c>
      <c r="R19" s="11">
        <v>202000</v>
      </c>
      <c r="S19" s="11">
        <v>0</v>
      </c>
      <c r="T19" s="11">
        <v>0</v>
      </c>
      <c r="U19" s="11">
        <v>0</v>
      </c>
      <c r="V19" s="11">
        <v>0</v>
      </c>
      <c r="W19" s="11">
        <f>SUM(Q19:V19)</f>
        <v>202000</v>
      </c>
      <c r="X19" s="11">
        <v>0</v>
      </c>
      <c r="Y19" s="11">
        <v>404000</v>
      </c>
      <c r="Z19" s="11">
        <v>0</v>
      </c>
      <c r="AA19" s="11">
        <v>0</v>
      </c>
      <c r="AB19" s="11">
        <v>0</v>
      </c>
      <c r="AC19" s="11">
        <v>0</v>
      </c>
      <c r="AD19" s="11">
        <f>SUM(X19:AC19)</f>
        <v>404000</v>
      </c>
      <c r="AE19" s="11">
        <v>0</v>
      </c>
      <c r="AF19" s="11">
        <v>404000</v>
      </c>
      <c r="AG19" s="11">
        <v>0</v>
      </c>
      <c r="AH19" s="11">
        <v>0</v>
      </c>
      <c r="AI19" s="11">
        <v>0</v>
      </c>
      <c r="AJ19" s="11">
        <v>0</v>
      </c>
      <c r="AK19" s="11">
        <f>SUM(AE19:AJ19)</f>
        <v>404000</v>
      </c>
      <c r="AL19" s="39">
        <f t="shared" si="27"/>
        <v>0</v>
      </c>
      <c r="AM19" s="39">
        <f t="shared" si="27"/>
        <v>1010000</v>
      </c>
      <c r="AN19" s="39">
        <f t="shared" si="27"/>
        <v>0</v>
      </c>
      <c r="AO19" s="39">
        <f t="shared" si="27"/>
        <v>0</v>
      </c>
      <c r="AP19" s="39">
        <f t="shared" si="27"/>
        <v>0</v>
      </c>
      <c r="AQ19" s="39">
        <f t="shared" si="27"/>
        <v>0</v>
      </c>
      <c r="AR19" s="39">
        <f>SUM(AL19:AQ19)</f>
        <v>1010000</v>
      </c>
      <c r="AS19" s="11">
        <v>0</v>
      </c>
      <c r="AT19" s="11">
        <v>0</v>
      </c>
      <c r="AU19" s="11">
        <v>0</v>
      </c>
      <c r="AV19" s="11">
        <v>0</v>
      </c>
      <c r="AW19" s="11">
        <v>0</v>
      </c>
      <c r="AX19" s="11">
        <v>0</v>
      </c>
      <c r="AY19" s="11">
        <f>SUM(AS19:AX19)</f>
        <v>0</v>
      </c>
      <c r="AZ19" s="39">
        <f t="shared" si="28"/>
        <v>0</v>
      </c>
      <c r="BA19" s="39">
        <f t="shared" si="28"/>
        <v>1010000</v>
      </c>
      <c r="BB19" s="39">
        <f t="shared" si="28"/>
        <v>0</v>
      </c>
      <c r="BC19" s="39">
        <f t="shared" si="28"/>
        <v>0</v>
      </c>
      <c r="BD19" s="39">
        <f t="shared" si="28"/>
        <v>0</v>
      </c>
      <c r="BE19" s="39">
        <f t="shared" si="28"/>
        <v>0</v>
      </c>
      <c r="BF19" s="11">
        <f t="shared" si="29"/>
        <v>1010000</v>
      </c>
      <c r="BG19" s="76">
        <f t="shared" si="2"/>
        <v>1010000</v>
      </c>
      <c r="BH19" s="16" t="s">
        <v>92</v>
      </c>
      <c r="BI19" s="127" t="s">
        <v>93</v>
      </c>
      <c r="BJ19" s="164"/>
      <c r="BK19" s="75">
        <f>(+AR19)/1000</f>
        <v>1010</v>
      </c>
      <c r="BL19" s="75">
        <f>(+BF19)/1000</f>
        <v>1010</v>
      </c>
      <c r="BM19" s="75">
        <f>(+P19)/1000</f>
        <v>0</v>
      </c>
      <c r="BN19" s="75">
        <f>(+W19)/1000</f>
        <v>202</v>
      </c>
      <c r="BO19" s="75">
        <f t="shared" si="30"/>
        <v>404</v>
      </c>
      <c r="BP19" s="75">
        <f>(+AK19)/1000</f>
        <v>404</v>
      </c>
      <c r="BQ19" s="75">
        <f>(+AY19)/1000</f>
        <v>0</v>
      </c>
      <c r="BR19" s="75">
        <f t="shared" si="31"/>
        <v>1010</v>
      </c>
      <c r="BS19" s="16">
        <f t="shared" si="32"/>
        <v>1010</v>
      </c>
      <c r="BT19" s="17">
        <v>0</v>
      </c>
      <c r="BU19" s="17">
        <v>0</v>
      </c>
      <c r="BV19" s="17">
        <v>0</v>
      </c>
      <c r="BW19" s="17">
        <v>0</v>
      </c>
      <c r="BX19" s="17">
        <v>8445000</v>
      </c>
      <c r="BY19" s="17">
        <v>0</v>
      </c>
      <c r="BZ19" s="17">
        <v>0</v>
      </c>
      <c r="CA19" s="17">
        <v>8445000</v>
      </c>
      <c r="CB19" s="17">
        <v>8445000</v>
      </c>
      <c r="CC19" s="17">
        <v>0</v>
      </c>
      <c r="CD19" s="17">
        <v>0</v>
      </c>
      <c r="CE19" s="17">
        <v>8445000</v>
      </c>
      <c r="CF19" s="17">
        <v>0</v>
      </c>
      <c r="CG19" s="17">
        <v>0</v>
      </c>
      <c r="CH19" s="17">
        <v>0</v>
      </c>
      <c r="CI19" s="17">
        <v>0</v>
      </c>
      <c r="CJ19" s="18">
        <v>0</v>
      </c>
      <c r="CK19" s="17">
        <f>SUM(BT19:CJ19)</f>
        <v>33780000</v>
      </c>
      <c r="CL19" s="17">
        <v>0</v>
      </c>
      <c r="CM19" s="17">
        <v>0</v>
      </c>
      <c r="CN19" s="17">
        <v>0</v>
      </c>
      <c r="CO19" s="17">
        <v>0</v>
      </c>
      <c r="CP19" s="17">
        <v>0</v>
      </c>
      <c r="CQ19" s="17">
        <v>0</v>
      </c>
      <c r="CR19" s="17">
        <v>0</v>
      </c>
      <c r="CS19" s="17">
        <v>0</v>
      </c>
      <c r="CT19" s="17">
        <v>0</v>
      </c>
      <c r="CU19" s="17">
        <v>0</v>
      </c>
      <c r="CV19" s="17">
        <v>0</v>
      </c>
      <c r="CW19" s="17">
        <v>0</v>
      </c>
      <c r="CX19" s="17">
        <v>0</v>
      </c>
      <c r="CY19" s="17">
        <v>0</v>
      </c>
      <c r="CZ19" s="17">
        <v>0</v>
      </c>
      <c r="DA19" s="17">
        <v>0</v>
      </c>
      <c r="DB19" s="17">
        <v>0</v>
      </c>
      <c r="DC19" s="17">
        <f>SUM(CL19:DB19)</f>
        <v>0</v>
      </c>
      <c r="DD19" s="17">
        <f>+DC19+CK19</f>
        <v>33780000</v>
      </c>
      <c r="DE19" s="15" t="s">
        <v>56</v>
      </c>
    </row>
    <row r="20" spans="1:127" s="78" customFormat="1" ht="38.25">
      <c r="A20" s="151" t="s">
        <v>94</v>
      </c>
      <c r="B20" s="13" t="s">
        <v>95</v>
      </c>
      <c r="C20" s="151" t="s">
        <v>96</v>
      </c>
      <c r="D20" s="151" t="s">
        <v>580</v>
      </c>
      <c r="E20" s="151" t="s">
        <v>32</v>
      </c>
      <c r="F20" s="147">
        <v>10</v>
      </c>
      <c r="G20" s="147" t="s">
        <v>52</v>
      </c>
      <c r="H20" s="147" t="s">
        <v>89</v>
      </c>
      <c r="I20" s="151"/>
      <c r="J20" s="11">
        <v>0</v>
      </c>
      <c r="K20" s="11">
        <v>0</v>
      </c>
      <c r="L20" s="11">
        <v>0</v>
      </c>
      <c r="M20" s="11">
        <v>0</v>
      </c>
      <c r="N20" s="11">
        <v>0</v>
      </c>
      <c r="O20" s="11">
        <v>0</v>
      </c>
      <c r="P20" s="11">
        <f>SUM(J20:O20)</f>
        <v>0</v>
      </c>
      <c r="Q20" s="11">
        <v>0</v>
      </c>
      <c r="R20" s="11">
        <v>0</v>
      </c>
      <c r="S20" s="11">
        <v>0</v>
      </c>
      <c r="T20" s="11">
        <v>0</v>
      </c>
      <c r="U20" s="11">
        <v>0</v>
      </c>
      <c r="V20" s="11">
        <v>0</v>
      </c>
      <c r="W20" s="11">
        <f>SUM(Q20:V20)</f>
        <v>0</v>
      </c>
      <c r="X20" s="11">
        <v>0</v>
      </c>
      <c r="Y20" s="11">
        <v>0</v>
      </c>
      <c r="Z20" s="11">
        <v>0</v>
      </c>
      <c r="AA20" s="11">
        <v>5000000</v>
      </c>
      <c r="AB20" s="11">
        <v>0</v>
      </c>
      <c r="AC20" s="11">
        <v>0</v>
      </c>
      <c r="AD20" s="11">
        <f>SUM(X20:AC20)</f>
        <v>5000000</v>
      </c>
      <c r="AE20" s="11">
        <v>0</v>
      </c>
      <c r="AF20" s="11">
        <v>0</v>
      </c>
      <c r="AG20" s="11">
        <v>0</v>
      </c>
      <c r="AH20" s="11">
        <v>5000000</v>
      </c>
      <c r="AI20" s="11">
        <v>0</v>
      </c>
      <c r="AJ20" s="11">
        <v>0</v>
      </c>
      <c r="AK20" s="11">
        <f>SUM(AE20:AJ20)</f>
        <v>5000000</v>
      </c>
      <c r="AL20" s="39">
        <f t="shared" si="27"/>
        <v>0</v>
      </c>
      <c r="AM20" s="39">
        <f t="shared" si="27"/>
        <v>0</v>
      </c>
      <c r="AN20" s="39">
        <f t="shared" si="27"/>
        <v>0</v>
      </c>
      <c r="AO20" s="39">
        <f t="shared" si="27"/>
        <v>10000000</v>
      </c>
      <c r="AP20" s="39">
        <f t="shared" si="27"/>
        <v>0</v>
      </c>
      <c r="AQ20" s="39">
        <f t="shared" si="27"/>
        <v>0</v>
      </c>
      <c r="AR20" s="39">
        <f>SUM(AL20:AQ20)</f>
        <v>10000000</v>
      </c>
      <c r="AS20" s="11">
        <v>0</v>
      </c>
      <c r="AT20" s="11">
        <v>0</v>
      </c>
      <c r="AU20" s="11">
        <v>0</v>
      </c>
      <c r="AV20" s="11">
        <v>0</v>
      </c>
      <c r="AW20" s="11">
        <v>0</v>
      </c>
      <c r="AX20" s="11">
        <v>0</v>
      </c>
      <c r="AY20" s="11">
        <f>SUM(AS20:AX20)</f>
        <v>0</v>
      </c>
      <c r="AZ20" s="39">
        <f t="shared" si="28"/>
        <v>0</v>
      </c>
      <c r="BA20" s="39">
        <f t="shared" si="28"/>
        <v>0</v>
      </c>
      <c r="BB20" s="39">
        <f t="shared" si="28"/>
        <v>0</v>
      </c>
      <c r="BC20" s="39">
        <f t="shared" si="28"/>
        <v>10000000</v>
      </c>
      <c r="BD20" s="39">
        <f t="shared" si="28"/>
        <v>0</v>
      </c>
      <c r="BE20" s="39">
        <f t="shared" si="28"/>
        <v>0</v>
      </c>
      <c r="BF20" s="11">
        <f t="shared" si="29"/>
        <v>10000000</v>
      </c>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row>
    <row r="21" spans="1:127" s="7" customFormat="1">
      <c r="A21" s="130" t="s">
        <v>97</v>
      </c>
      <c r="B21" s="13"/>
      <c r="C21" s="13"/>
      <c r="D21" s="151"/>
      <c r="E21" s="151"/>
      <c r="F21" s="147"/>
      <c r="G21" s="147"/>
      <c r="H21" s="143"/>
      <c r="I21" s="13"/>
      <c r="J21" s="39">
        <f t="shared" ref="J21:BF21" si="33">SUM(J22:J27)</f>
        <v>903580</v>
      </c>
      <c r="K21" s="39">
        <f t="shared" si="33"/>
        <v>0</v>
      </c>
      <c r="L21" s="39">
        <f t="shared" si="33"/>
        <v>0</v>
      </c>
      <c r="M21" s="39">
        <f t="shared" si="33"/>
        <v>0</v>
      </c>
      <c r="N21" s="39">
        <f t="shared" si="33"/>
        <v>100000</v>
      </c>
      <c r="O21" s="39">
        <f t="shared" si="33"/>
        <v>0</v>
      </c>
      <c r="P21" s="39">
        <f t="shared" si="33"/>
        <v>1003580</v>
      </c>
      <c r="Q21" s="39">
        <f t="shared" si="33"/>
        <v>8737680</v>
      </c>
      <c r="R21" s="39">
        <f t="shared" si="33"/>
        <v>0</v>
      </c>
      <c r="S21" s="39">
        <f t="shared" si="33"/>
        <v>0</v>
      </c>
      <c r="T21" s="39">
        <f t="shared" si="33"/>
        <v>0</v>
      </c>
      <c r="U21" s="39">
        <f t="shared" si="33"/>
        <v>9770000</v>
      </c>
      <c r="V21" s="39">
        <f t="shared" si="33"/>
        <v>0</v>
      </c>
      <c r="W21" s="39">
        <f t="shared" si="33"/>
        <v>18507680</v>
      </c>
      <c r="X21" s="39">
        <f t="shared" si="33"/>
        <v>13481850</v>
      </c>
      <c r="Y21" s="39">
        <f t="shared" si="33"/>
        <v>0</v>
      </c>
      <c r="Z21" s="39">
        <f t="shared" si="33"/>
        <v>0</v>
      </c>
      <c r="AA21" s="39">
        <f t="shared" si="33"/>
        <v>0</v>
      </c>
      <c r="AB21" s="39">
        <f t="shared" si="33"/>
        <v>23290000</v>
      </c>
      <c r="AC21" s="39">
        <f t="shared" si="33"/>
        <v>0</v>
      </c>
      <c r="AD21" s="39">
        <f t="shared" si="33"/>
        <v>36771850</v>
      </c>
      <c r="AE21" s="39">
        <f t="shared" si="33"/>
        <v>12276190</v>
      </c>
      <c r="AF21" s="39">
        <f t="shared" si="33"/>
        <v>0</v>
      </c>
      <c r="AG21" s="39">
        <f t="shared" si="33"/>
        <v>0</v>
      </c>
      <c r="AH21" s="39">
        <f t="shared" si="33"/>
        <v>0</v>
      </c>
      <c r="AI21" s="39">
        <f t="shared" si="33"/>
        <v>22215380</v>
      </c>
      <c r="AJ21" s="39">
        <f t="shared" si="33"/>
        <v>0</v>
      </c>
      <c r="AK21" s="39">
        <f t="shared" si="33"/>
        <v>34491570</v>
      </c>
      <c r="AL21" s="39">
        <f t="shared" si="33"/>
        <v>35399300</v>
      </c>
      <c r="AM21" s="39">
        <f t="shared" si="33"/>
        <v>0</v>
      </c>
      <c r="AN21" s="39">
        <f t="shared" si="33"/>
        <v>0</v>
      </c>
      <c r="AO21" s="39">
        <f t="shared" si="33"/>
        <v>0</v>
      </c>
      <c r="AP21" s="39">
        <f t="shared" si="33"/>
        <v>55375380</v>
      </c>
      <c r="AQ21" s="39">
        <f t="shared" si="33"/>
        <v>0</v>
      </c>
      <c r="AR21" s="39">
        <f t="shared" si="33"/>
        <v>90774680</v>
      </c>
      <c r="AS21" s="39">
        <f t="shared" ref="AS21:AY21" si="34">SUM(AS22:AS27)</f>
        <v>0</v>
      </c>
      <c r="AT21" s="39">
        <f t="shared" si="34"/>
        <v>0</v>
      </c>
      <c r="AU21" s="39">
        <f t="shared" si="34"/>
        <v>0</v>
      </c>
      <c r="AV21" s="39">
        <f t="shared" si="34"/>
        <v>0</v>
      </c>
      <c r="AW21" s="39">
        <f t="shared" si="34"/>
        <v>0</v>
      </c>
      <c r="AX21" s="39">
        <f t="shared" si="34"/>
        <v>0</v>
      </c>
      <c r="AY21" s="39">
        <f t="shared" si="34"/>
        <v>0</v>
      </c>
      <c r="AZ21" s="39">
        <f t="shared" si="33"/>
        <v>35399300</v>
      </c>
      <c r="BA21" s="39">
        <f t="shared" si="33"/>
        <v>0</v>
      </c>
      <c r="BB21" s="39">
        <f t="shared" si="33"/>
        <v>0</v>
      </c>
      <c r="BC21" s="39">
        <f t="shared" si="33"/>
        <v>0</v>
      </c>
      <c r="BD21" s="39">
        <f t="shared" si="33"/>
        <v>55375380</v>
      </c>
      <c r="BE21" s="39">
        <f t="shared" si="33"/>
        <v>0</v>
      </c>
      <c r="BF21" s="39">
        <f t="shared" si="33"/>
        <v>90774680</v>
      </c>
      <c r="BG21" s="79">
        <f t="shared" ref="BG21:BG52" si="35">+P21+W21+AD21+AK21+AY21</f>
        <v>90774680</v>
      </c>
      <c r="BH21" s="82"/>
      <c r="BI21" s="82"/>
      <c r="BJ21" s="82"/>
      <c r="BK21" s="82">
        <f t="shared" ref="BK21:DD21" si="36">SUM(BK22:BK27)</f>
        <v>90774.68</v>
      </c>
      <c r="BL21" s="82">
        <f t="shared" si="36"/>
        <v>90774.68</v>
      </c>
      <c r="BM21" s="82">
        <f t="shared" si="36"/>
        <v>1003.58</v>
      </c>
      <c r="BN21" s="82">
        <f t="shared" si="36"/>
        <v>18507.68</v>
      </c>
      <c r="BO21" s="82">
        <f t="shared" si="36"/>
        <v>36771.85</v>
      </c>
      <c r="BP21" s="82">
        <f t="shared" si="36"/>
        <v>34491.57</v>
      </c>
      <c r="BQ21" s="82">
        <f t="shared" si="36"/>
        <v>0</v>
      </c>
      <c r="BR21" s="82">
        <f t="shared" si="36"/>
        <v>90774.68</v>
      </c>
      <c r="BS21" s="82">
        <f t="shared" si="36"/>
        <v>90774.68</v>
      </c>
      <c r="BT21" s="82">
        <f t="shared" si="36"/>
        <v>0</v>
      </c>
      <c r="BU21" s="82">
        <f t="shared" si="36"/>
        <v>0</v>
      </c>
      <c r="BV21" s="82">
        <f t="shared" si="36"/>
        <v>0</v>
      </c>
      <c r="BW21" s="82">
        <f t="shared" si="36"/>
        <v>14936000</v>
      </c>
      <c r="BX21" s="82">
        <f t="shared" si="36"/>
        <v>39368680</v>
      </c>
      <c r="BY21" s="82">
        <f t="shared" si="36"/>
        <v>0</v>
      </c>
      <c r="BZ21" s="82">
        <f t="shared" si="36"/>
        <v>0</v>
      </c>
      <c r="CA21" s="82">
        <f t="shared" si="36"/>
        <v>0</v>
      </c>
      <c r="CB21" s="82">
        <f t="shared" si="36"/>
        <v>0</v>
      </c>
      <c r="CC21" s="82">
        <f t="shared" si="36"/>
        <v>0</v>
      </c>
      <c r="CD21" s="82">
        <f t="shared" si="36"/>
        <v>0</v>
      </c>
      <c r="CE21" s="82">
        <f t="shared" si="36"/>
        <v>0</v>
      </c>
      <c r="CF21" s="82">
        <f t="shared" si="36"/>
        <v>0</v>
      </c>
      <c r="CG21" s="82">
        <f t="shared" si="36"/>
        <v>0</v>
      </c>
      <c r="CH21" s="82">
        <f t="shared" si="36"/>
        <v>0</v>
      </c>
      <c r="CI21" s="82">
        <f t="shared" si="36"/>
        <v>0</v>
      </c>
      <c r="CJ21" s="82">
        <f t="shared" si="36"/>
        <v>18590000</v>
      </c>
      <c r="CK21" s="82">
        <f t="shared" si="36"/>
        <v>72894680</v>
      </c>
      <c r="CL21" s="82">
        <f t="shared" si="36"/>
        <v>0</v>
      </c>
      <c r="CM21" s="82">
        <f t="shared" si="36"/>
        <v>0</v>
      </c>
      <c r="CN21" s="82">
        <f t="shared" si="36"/>
        <v>0</v>
      </c>
      <c r="CO21" s="82">
        <f t="shared" si="36"/>
        <v>0</v>
      </c>
      <c r="CP21" s="82">
        <f t="shared" si="36"/>
        <v>0</v>
      </c>
      <c r="CQ21" s="82">
        <f t="shared" si="36"/>
        <v>0</v>
      </c>
      <c r="CR21" s="82">
        <f t="shared" si="36"/>
        <v>0</v>
      </c>
      <c r="CS21" s="82">
        <f t="shared" si="36"/>
        <v>0</v>
      </c>
      <c r="CT21" s="82">
        <f t="shared" si="36"/>
        <v>0</v>
      </c>
      <c r="CU21" s="82">
        <f t="shared" si="36"/>
        <v>0</v>
      </c>
      <c r="CV21" s="82">
        <f t="shared" si="36"/>
        <v>0</v>
      </c>
      <c r="CW21" s="82">
        <f t="shared" si="36"/>
        <v>0</v>
      </c>
      <c r="CX21" s="82">
        <f t="shared" si="36"/>
        <v>0</v>
      </c>
      <c r="CY21" s="82">
        <f t="shared" si="36"/>
        <v>0</v>
      </c>
      <c r="CZ21" s="82">
        <f t="shared" si="36"/>
        <v>0</v>
      </c>
      <c r="DA21" s="82">
        <f t="shared" si="36"/>
        <v>0</v>
      </c>
      <c r="DB21" s="82">
        <f t="shared" si="36"/>
        <v>0</v>
      </c>
      <c r="DC21" s="82">
        <f t="shared" si="36"/>
        <v>0</v>
      </c>
      <c r="DD21" s="82">
        <f t="shared" si="36"/>
        <v>72894680</v>
      </c>
      <c r="DE21" s="22"/>
    </row>
    <row r="22" spans="1:127" s="7" customFormat="1" ht="38.25">
      <c r="A22" s="151" t="s">
        <v>98</v>
      </c>
      <c r="B22" s="13" t="s">
        <v>99</v>
      </c>
      <c r="C22" s="151" t="s">
        <v>100</v>
      </c>
      <c r="D22" s="151" t="s">
        <v>580</v>
      </c>
      <c r="E22" s="151" t="s">
        <v>27</v>
      </c>
      <c r="F22" s="147">
        <v>10</v>
      </c>
      <c r="G22" s="147"/>
      <c r="H22" s="147" t="s">
        <v>101</v>
      </c>
      <c r="I22" s="20"/>
      <c r="J22" s="11">
        <v>535580</v>
      </c>
      <c r="K22" s="11">
        <v>0</v>
      </c>
      <c r="L22" s="11">
        <v>0</v>
      </c>
      <c r="M22" s="11">
        <v>0</v>
      </c>
      <c r="N22" s="11">
        <v>0</v>
      </c>
      <c r="O22" s="11">
        <v>0</v>
      </c>
      <c r="P22" s="11">
        <f t="shared" ref="P22:P27" si="37">SUM(J22:O22)</f>
        <v>535580</v>
      </c>
      <c r="Q22" s="11">
        <v>3901000</v>
      </c>
      <c r="R22" s="11">
        <v>0</v>
      </c>
      <c r="S22" s="11">
        <v>0</v>
      </c>
      <c r="T22" s="11">
        <v>0</v>
      </c>
      <c r="U22" s="11">
        <v>0</v>
      </c>
      <c r="V22" s="11">
        <v>0</v>
      </c>
      <c r="W22" s="11">
        <f t="shared" ref="W22:W27" si="38">SUM(Q22:V22)</f>
        <v>3901000</v>
      </c>
      <c r="X22" s="11">
        <v>5164000</v>
      </c>
      <c r="Y22" s="11">
        <v>0</v>
      </c>
      <c r="Z22" s="11">
        <v>0</v>
      </c>
      <c r="AA22" s="11">
        <v>0</v>
      </c>
      <c r="AB22" s="11">
        <v>0</v>
      </c>
      <c r="AC22" s="11">
        <v>0</v>
      </c>
      <c r="AD22" s="11">
        <f t="shared" ref="AD22:AD27" si="39">SUM(X22:AC22)</f>
        <v>5164000</v>
      </c>
      <c r="AE22" s="11">
        <v>5335420</v>
      </c>
      <c r="AF22" s="11">
        <v>0</v>
      </c>
      <c r="AG22" s="11">
        <v>0</v>
      </c>
      <c r="AH22" s="11">
        <v>0</v>
      </c>
      <c r="AI22" s="11">
        <v>0</v>
      </c>
      <c r="AJ22" s="11">
        <v>0</v>
      </c>
      <c r="AK22" s="11">
        <f t="shared" ref="AK22:AK27" si="40">SUM(AE22:AJ22)</f>
        <v>5335420</v>
      </c>
      <c r="AL22" s="39">
        <f t="shared" ref="AL22:AQ27" si="41">+J22+Q22+X22+AE22</f>
        <v>14936000</v>
      </c>
      <c r="AM22" s="39">
        <f t="shared" si="41"/>
        <v>0</v>
      </c>
      <c r="AN22" s="39">
        <f t="shared" si="41"/>
        <v>0</v>
      </c>
      <c r="AO22" s="39">
        <f t="shared" si="41"/>
        <v>0</v>
      </c>
      <c r="AP22" s="39">
        <f t="shared" si="41"/>
        <v>0</v>
      </c>
      <c r="AQ22" s="39">
        <f t="shared" si="41"/>
        <v>0</v>
      </c>
      <c r="AR22" s="39">
        <f t="shared" ref="AR22:AR27" si="42">SUM(AL22:AQ22)</f>
        <v>14936000</v>
      </c>
      <c r="AS22" s="11">
        <v>0</v>
      </c>
      <c r="AT22" s="11">
        <v>0</v>
      </c>
      <c r="AU22" s="11">
        <v>0</v>
      </c>
      <c r="AV22" s="11">
        <v>0</v>
      </c>
      <c r="AW22" s="11">
        <v>0</v>
      </c>
      <c r="AX22" s="11">
        <v>0</v>
      </c>
      <c r="AY22" s="11">
        <f t="shared" ref="AY22:AY27" si="43">SUM(AS22:AX22)</f>
        <v>0</v>
      </c>
      <c r="AZ22" s="39">
        <f t="shared" ref="AZ22:BE27" si="44">+AL22+AS22</f>
        <v>14936000</v>
      </c>
      <c r="BA22" s="39">
        <f t="shared" si="44"/>
        <v>0</v>
      </c>
      <c r="BB22" s="39">
        <f t="shared" si="44"/>
        <v>0</v>
      </c>
      <c r="BC22" s="39">
        <f t="shared" si="44"/>
        <v>0</v>
      </c>
      <c r="BD22" s="39">
        <f t="shared" si="44"/>
        <v>0</v>
      </c>
      <c r="BE22" s="39">
        <f t="shared" si="44"/>
        <v>0</v>
      </c>
      <c r="BF22" s="11">
        <f t="shared" ref="BF22:BF27" si="45">SUM(AZ22:BE22)</f>
        <v>14936000</v>
      </c>
      <c r="BG22" s="70">
        <f t="shared" si="35"/>
        <v>14936000</v>
      </c>
      <c r="BH22" s="11" t="s">
        <v>102</v>
      </c>
      <c r="BI22" s="128" t="s">
        <v>68</v>
      </c>
      <c r="BJ22" s="161" t="s">
        <v>101</v>
      </c>
      <c r="BK22" s="39">
        <f t="shared" ref="BK22:BK27" si="46">(+AR22)/1000</f>
        <v>14936</v>
      </c>
      <c r="BL22" s="39">
        <f t="shared" ref="BL22:BL27" si="47">(+BF22)/1000</f>
        <v>14936</v>
      </c>
      <c r="BM22" s="39">
        <f t="shared" ref="BM22:BM27" si="48">(+P22)/1000</f>
        <v>535.58000000000004</v>
      </c>
      <c r="BN22" s="39">
        <f t="shared" ref="BN22:BN27" si="49">(+W22)/1000</f>
        <v>3901</v>
      </c>
      <c r="BO22" s="39">
        <f t="shared" ref="BO22:BO27" si="50">(+AD22)/1000</f>
        <v>5164</v>
      </c>
      <c r="BP22" s="39">
        <f t="shared" ref="BP22:BP27" si="51">(+AK22)/1000</f>
        <v>5335.42</v>
      </c>
      <c r="BQ22" s="39">
        <f t="shared" ref="BQ22:BQ27" si="52">(+AY22)/1000</f>
        <v>0</v>
      </c>
      <c r="BR22" s="39">
        <f t="shared" ref="BR22:BR27" si="53">+BM22+BN22+BO22+BP22</f>
        <v>14936</v>
      </c>
      <c r="BS22" s="11">
        <f t="shared" ref="BS22:BS27" si="54">+BR22+BQ22</f>
        <v>14936</v>
      </c>
      <c r="BT22" s="23">
        <v>0</v>
      </c>
      <c r="BU22" s="23">
        <v>0</v>
      </c>
      <c r="BV22" s="23">
        <v>0</v>
      </c>
      <c r="BW22" s="23">
        <v>14936000</v>
      </c>
      <c r="BX22" s="23">
        <v>0</v>
      </c>
      <c r="BY22" s="23">
        <v>0</v>
      </c>
      <c r="BZ22" s="23">
        <v>0</v>
      </c>
      <c r="CA22" s="23">
        <v>0</v>
      </c>
      <c r="CB22" s="23">
        <v>0</v>
      </c>
      <c r="CC22" s="23">
        <v>0</v>
      </c>
      <c r="CD22" s="23">
        <v>0</v>
      </c>
      <c r="CE22" s="23">
        <v>0</v>
      </c>
      <c r="CF22" s="23">
        <v>0</v>
      </c>
      <c r="CG22" s="23">
        <v>0</v>
      </c>
      <c r="CH22" s="23">
        <v>0</v>
      </c>
      <c r="CI22" s="23">
        <v>0</v>
      </c>
      <c r="CJ22" s="23">
        <v>0</v>
      </c>
      <c r="CK22" s="12">
        <f>SUM(BT22:CJ22)</f>
        <v>14936000</v>
      </c>
      <c r="CL22" s="12">
        <v>0</v>
      </c>
      <c r="CM22" s="12">
        <v>0</v>
      </c>
      <c r="CN22" s="12">
        <v>0</v>
      </c>
      <c r="CO22" s="12">
        <v>0</v>
      </c>
      <c r="CP22" s="12">
        <v>0</v>
      </c>
      <c r="CQ22" s="12">
        <v>0</v>
      </c>
      <c r="CR22" s="12">
        <v>0</v>
      </c>
      <c r="CS22" s="12">
        <v>0</v>
      </c>
      <c r="CT22" s="80">
        <v>0</v>
      </c>
      <c r="CU22" s="12">
        <v>0</v>
      </c>
      <c r="CV22" s="12">
        <v>0</v>
      </c>
      <c r="CW22" s="12">
        <v>0</v>
      </c>
      <c r="CX22" s="12">
        <v>0</v>
      </c>
      <c r="CY22" s="12">
        <v>0</v>
      </c>
      <c r="CZ22" s="12">
        <v>0</v>
      </c>
      <c r="DA22" s="12">
        <v>0</v>
      </c>
      <c r="DB22" s="12">
        <v>0</v>
      </c>
      <c r="DC22" s="12">
        <f>SUM(CL22:DB22)</f>
        <v>0</v>
      </c>
      <c r="DD22" s="12">
        <f>+DC22+CK22</f>
        <v>14936000</v>
      </c>
      <c r="DE22" s="13" t="s">
        <v>56</v>
      </c>
    </row>
    <row r="23" spans="1:127" s="7" customFormat="1" ht="204">
      <c r="A23" s="151" t="s">
        <v>103</v>
      </c>
      <c r="B23" s="13" t="s">
        <v>99</v>
      </c>
      <c r="C23" s="151" t="s">
        <v>104</v>
      </c>
      <c r="D23" s="151" t="s">
        <v>580</v>
      </c>
      <c r="E23" s="151" t="s">
        <v>556</v>
      </c>
      <c r="F23" s="147">
        <v>10</v>
      </c>
      <c r="G23" s="147"/>
      <c r="H23" s="147" t="s">
        <v>101</v>
      </c>
      <c r="I23" s="155" t="s">
        <v>622</v>
      </c>
      <c r="J23" s="11">
        <v>368000</v>
      </c>
      <c r="K23" s="11">
        <v>0</v>
      </c>
      <c r="L23" s="11">
        <v>0</v>
      </c>
      <c r="M23" s="11">
        <v>0</v>
      </c>
      <c r="N23" s="11">
        <v>100000</v>
      </c>
      <c r="O23" s="11">
        <v>0</v>
      </c>
      <c r="P23" s="11">
        <f t="shared" si="37"/>
        <v>468000</v>
      </c>
      <c r="Q23" s="11">
        <v>3956680</v>
      </c>
      <c r="R23" s="11">
        <v>0</v>
      </c>
      <c r="S23" s="11">
        <v>0</v>
      </c>
      <c r="T23" s="11">
        <v>0</v>
      </c>
      <c r="U23" s="11">
        <v>3810000</v>
      </c>
      <c r="V23" s="11">
        <v>0</v>
      </c>
      <c r="W23" s="11">
        <f t="shared" si="38"/>
        <v>7766680</v>
      </c>
      <c r="X23" s="11">
        <v>7247850</v>
      </c>
      <c r="Y23" s="11">
        <v>0</v>
      </c>
      <c r="Z23" s="11">
        <v>0</v>
      </c>
      <c r="AA23" s="11">
        <v>0</v>
      </c>
      <c r="AB23" s="11">
        <v>6000000</v>
      </c>
      <c r="AC23" s="11">
        <v>0</v>
      </c>
      <c r="AD23" s="11">
        <f t="shared" si="39"/>
        <v>13247850</v>
      </c>
      <c r="AE23" s="11">
        <v>5950770</v>
      </c>
      <c r="AF23" s="11">
        <v>0</v>
      </c>
      <c r="AG23" s="11">
        <v>0</v>
      </c>
      <c r="AH23" s="11">
        <v>0</v>
      </c>
      <c r="AI23" s="11">
        <v>3725380</v>
      </c>
      <c r="AJ23" s="11">
        <v>0</v>
      </c>
      <c r="AK23" s="11">
        <f t="shared" si="40"/>
        <v>9676150</v>
      </c>
      <c r="AL23" s="39">
        <f t="shared" si="41"/>
        <v>17523300</v>
      </c>
      <c r="AM23" s="39">
        <f t="shared" si="41"/>
        <v>0</v>
      </c>
      <c r="AN23" s="39">
        <f t="shared" si="41"/>
        <v>0</v>
      </c>
      <c r="AO23" s="39">
        <f t="shared" si="41"/>
        <v>0</v>
      </c>
      <c r="AP23" s="39">
        <f t="shared" si="41"/>
        <v>13635380</v>
      </c>
      <c r="AQ23" s="39">
        <f t="shared" si="41"/>
        <v>0</v>
      </c>
      <c r="AR23" s="39">
        <f t="shared" si="42"/>
        <v>31158680</v>
      </c>
      <c r="AS23" s="11">
        <v>0</v>
      </c>
      <c r="AT23" s="11">
        <v>0</v>
      </c>
      <c r="AU23" s="11">
        <v>0</v>
      </c>
      <c r="AV23" s="11">
        <v>0</v>
      </c>
      <c r="AW23" s="11">
        <v>0</v>
      </c>
      <c r="AX23" s="11">
        <v>0</v>
      </c>
      <c r="AY23" s="11">
        <f t="shared" si="43"/>
        <v>0</v>
      </c>
      <c r="AZ23" s="39">
        <f t="shared" si="44"/>
        <v>17523300</v>
      </c>
      <c r="BA23" s="39">
        <f t="shared" si="44"/>
        <v>0</v>
      </c>
      <c r="BB23" s="39">
        <f t="shared" si="44"/>
        <v>0</v>
      </c>
      <c r="BC23" s="39">
        <f t="shared" si="44"/>
        <v>0</v>
      </c>
      <c r="BD23" s="39">
        <f t="shared" si="44"/>
        <v>13635380</v>
      </c>
      <c r="BE23" s="39">
        <f t="shared" si="44"/>
        <v>0</v>
      </c>
      <c r="BF23" s="11">
        <f t="shared" si="45"/>
        <v>31158680</v>
      </c>
      <c r="BG23" s="70">
        <f t="shared" si="35"/>
        <v>31158680</v>
      </c>
      <c r="BH23" s="11" t="s">
        <v>106</v>
      </c>
      <c r="BI23" s="128" t="s">
        <v>105</v>
      </c>
      <c r="BJ23" s="161"/>
      <c r="BK23" s="39">
        <f t="shared" si="46"/>
        <v>31158.68</v>
      </c>
      <c r="BL23" s="39">
        <f t="shared" si="47"/>
        <v>31158.68</v>
      </c>
      <c r="BM23" s="39">
        <f t="shared" si="48"/>
        <v>468</v>
      </c>
      <c r="BN23" s="39">
        <f t="shared" si="49"/>
        <v>7766.68</v>
      </c>
      <c r="BO23" s="39">
        <f t="shared" si="50"/>
        <v>13247.85</v>
      </c>
      <c r="BP23" s="39">
        <f t="shared" si="51"/>
        <v>9676.15</v>
      </c>
      <c r="BQ23" s="39">
        <f t="shared" si="52"/>
        <v>0</v>
      </c>
      <c r="BR23" s="39">
        <f t="shared" si="53"/>
        <v>31158.68</v>
      </c>
      <c r="BS23" s="11">
        <f t="shared" si="54"/>
        <v>31158.68</v>
      </c>
      <c r="BT23" s="23">
        <v>0</v>
      </c>
      <c r="BU23" s="23">
        <v>0</v>
      </c>
      <c r="BV23" s="23">
        <v>0</v>
      </c>
      <c r="BW23" s="23">
        <v>0</v>
      </c>
      <c r="BX23" s="23">
        <v>31158680</v>
      </c>
      <c r="BY23" s="23">
        <v>0</v>
      </c>
      <c r="BZ23" s="23">
        <v>0</v>
      </c>
      <c r="CA23" s="23">
        <v>0</v>
      </c>
      <c r="CB23" s="23">
        <v>0</v>
      </c>
      <c r="CC23" s="23">
        <v>0</v>
      </c>
      <c r="CD23" s="23">
        <v>0</v>
      </c>
      <c r="CE23" s="23">
        <v>0</v>
      </c>
      <c r="CF23" s="23">
        <v>0</v>
      </c>
      <c r="CG23" s="23">
        <v>0</v>
      </c>
      <c r="CH23" s="23">
        <v>0</v>
      </c>
      <c r="CI23" s="23">
        <v>0</v>
      </c>
      <c r="CJ23" s="23">
        <v>0</v>
      </c>
      <c r="CK23" s="12">
        <f>SUM(BT23:CJ23)</f>
        <v>31158680</v>
      </c>
      <c r="CL23" s="12">
        <v>0</v>
      </c>
      <c r="CM23" s="12">
        <v>0</v>
      </c>
      <c r="CN23" s="12">
        <v>0</v>
      </c>
      <c r="CO23" s="12">
        <v>0</v>
      </c>
      <c r="CP23" s="12">
        <v>0</v>
      </c>
      <c r="CQ23" s="12">
        <v>0</v>
      </c>
      <c r="CR23" s="12">
        <v>0</v>
      </c>
      <c r="CS23" s="12">
        <v>0</v>
      </c>
      <c r="CT23" s="80">
        <v>0</v>
      </c>
      <c r="CU23" s="12">
        <v>0</v>
      </c>
      <c r="CV23" s="12">
        <v>0</v>
      </c>
      <c r="CW23" s="12">
        <v>0</v>
      </c>
      <c r="CX23" s="12">
        <v>0</v>
      </c>
      <c r="CY23" s="12">
        <v>0</v>
      </c>
      <c r="CZ23" s="12">
        <v>0</v>
      </c>
      <c r="DA23" s="12">
        <v>0</v>
      </c>
      <c r="DB23" s="12">
        <v>0</v>
      </c>
      <c r="DC23" s="12">
        <f>SUM(CL23:DB23)</f>
        <v>0</v>
      </c>
      <c r="DD23" s="12">
        <f>+DC23+CK23</f>
        <v>31158680</v>
      </c>
      <c r="DE23" s="13" t="s">
        <v>56</v>
      </c>
    </row>
    <row r="24" spans="1:127" s="7" customFormat="1" ht="38.25">
      <c r="A24" s="151" t="s">
        <v>107</v>
      </c>
      <c r="B24" s="13" t="s">
        <v>99</v>
      </c>
      <c r="C24" s="151" t="s">
        <v>108</v>
      </c>
      <c r="D24" s="151" t="s">
        <v>87</v>
      </c>
      <c r="E24" s="151" t="s">
        <v>557</v>
      </c>
      <c r="F24" s="147">
        <v>10</v>
      </c>
      <c r="G24" s="147"/>
      <c r="H24" s="147" t="s">
        <v>101</v>
      </c>
      <c r="I24" s="20"/>
      <c r="J24" s="11">
        <v>0</v>
      </c>
      <c r="K24" s="11">
        <v>0</v>
      </c>
      <c r="L24" s="11">
        <v>0</v>
      </c>
      <c r="M24" s="11">
        <v>0</v>
      </c>
      <c r="N24" s="11">
        <v>0</v>
      </c>
      <c r="O24" s="11">
        <v>0</v>
      </c>
      <c r="P24" s="11">
        <f t="shared" si="37"/>
        <v>0</v>
      </c>
      <c r="Q24" s="11">
        <v>30000</v>
      </c>
      <c r="R24" s="11">
        <v>0</v>
      </c>
      <c r="S24" s="11">
        <v>0</v>
      </c>
      <c r="T24" s="11">
        <v>0</v>
      </c>
      <c r="U24" s="11">
        <v>0</v>
      </c>
      <c r="V24" s="11">
        <v>0</v>
      </c>
      <c r="W24" s="11">
        <f t="shared" si="38"/>
        <v>30000</v>
      </c>
      <c r="X24" s="11">
        <v>510000</v>
      </c>
      <c r="Y24" s="11">
        <v>0</v>
      </c>
      <c r="Z24" s="11">
        <v>0</v>
      </c>
      <c r="AA24" s="11">
        <v>0</v>
      </c>
      <c r="AB24" s="11">
        <v>8530000</v>
      </c>
      <c r="AC24" s="11">
        <v>0</v>
      </c>
      <c r="AD24" s="11">
        <f t="shared" si="39"/>
        <v>9040000</v>
      </c>
      <c r="AE24" s="11">
        <v>990000</v>
      </c>
      <c r="AF24" s="11">
        <v>0</v>
      </c>
      <c r="AG24" s="11">
        <v>0</v>
      </c>
      <c r="AH24" s="11">
        <v>0</v>
      </c>
      <c r="AI24" s="11">
        <v>8530000</v>
      </c>
      <c r="AJ24" s="11">
        <v>0</v>
      </c>
      <c r="AK24" s="11">
        <f t="shared" si="40"/>
        <v>9520000</v>
      </c>
      <c r="AL24" s="39">
        <f t="shared" si="41"/>
        <v>1530000</v>
      </c>
      <c r="AM24" s="39">
        <f t="shared" si="41"/>
        <v>0</v>
      </c>
      <c r="AN24" s="39">
        <f t="shared" si="41"/>
        <v>0</v>
      </c>
      <c r="AO24" s="39">
        <f t="shared" si="41"/>
        <v>0</v>
      </c>
      <c r="AP24" s="39">
        <f t="shared" si="41"/>
        <v>17060000</v>
      </c>
      <c r="AQ24" s="39">
        <f t="shared" si="41"/>
        <v>0</v>
      </c>
      <c r="AR24" s="39">
        <f t="shared" si="42"/>
        <v>18590000</v>
      </c>
      <c r="AS24" s="11">
        <v>0</v>
      </c>
      <c r="AT24" s="11">
        <v>0</v>
      </c>
      <c r="AU24" s="11">
        <v>0</v>
      </c>
      <c r="AV24" s="11">
        <v>0</v>
      </c>
      <c r="AW24" s="11">
        <v>0</v>
      </c>
      <c r="AX24" s="11">
        <v>0</v>
      </c>
      <c r="AY24" s="11">
        <f t="shared" si="43"/>
        <v>0</v>
      </c>
      <c r="AZ24" s="39">
        <f t="shared" si="44"/>
        <v>1530000</v>
      </c>
      <c r="BA24" s="39">
        <f t="shared" si="44"/>
        <v>0</v>
      </c>
      <c r="BB24" s="39">
        <f t="shared" si="44"/>
        <v>0</v>
      </c>
      <c r="BC24" s="39">
        <f t="shared" si="44"/>
        <v>0</v>
      </c>
      <c r="BD24" s="39">
        <f t="shared" si="44"/>
        <v>17060000</v>
      </c>
      <c r="BE24" s="39">
        <f t="shared" si="44"/>
        <v>0</v>
      </c>
      <c r="BF24" s="11">
        <f t="shared" si="45"/>
        <v>18590000</v>
      </c>
      <c r="BG24" s="70">
        <f t="shared" si="35"/>
        <v>18590000</v>
      </c>
      <c r="BH24" s="11" t="s">
        <v>110</v>
      </c>
      <c r="BI24" s="128" t="s">
        <v>109</v>
      </c>
      <c r="BJ24" s="161"/>
      <c r="BK24" s="39">
        <f t="shared" si="46"/>
        <v>18590</v>
      </c>
      <c r="BL24" s="39">
        <f t="shared" si="47"/>
        <v>18590</v>
      </c>
      <c r="BM24" s="39">
        <f t="shared" si="48"/>
        <v>0</v>
      </c>
      <c r="BN24" s="39">
        <f t="shared" si="49"/>
        <v>30</v>
      </c>
      <c r="BO24" s="39">
        <f t="shared" si="50"/>
        <v>9040</v>
      </c>
      <c r="BP24" s="39">
        <f t="shared" si="51"/>
        <v>9520</v>
      </c>
      <c r="BQ24" s="39">
        <f t="shared" si="52"/>
        <v>0</v>
      </c>
      <c r="BR24" s="39">
        <f t="shared" si="53"/>
        <v>18590</v>
      </c>
      <c r="BS24" s="11">
        <f t="shared" si="54"/>
        <v>18590</v>
      </c>
      <c r="BT24" s="23">
        <v>0</v>
      </c>
      <c r="BU24" s="23">
        <v>0</v>
      </c>
      <c r="BV24" s="23">
        <v>0</v>
      </c>
      <c r="BW24" s="23">
        <v>0</v>
      </c>
      <c r="BX24" s="12">
        <v>0</v>
      </c>
      <c r="BY24" s="23">
        <v>0</v>
      </c>
      <c r="BZ24" s="23">
        <v>0</v>
      </c>
      <c r="CA24" s="23">
        <v>0</v>
      </c>
      <c r="CB24" s="23">
        <v>0</v>
      </c>
      <c r="CC24" s="23">
        <v>0</v>
      </c>
      <c r="CD24" s="23">
        <v>0</v>
      </c>
      <c r="CE24" s="23">
        <v>0</v>
      </c>
      <c r="CF24" s="23">
        <v>0</v>
      </c>
      <c r="CG24" s="23">
        <v>0</v>
      </c>
      <c r="CH24" s="23">
        <v>0</v>
      </c>
      <c r="CI24" s="23">
        <v>0</v>
      </c>
      <c r="CJ24" s="14">
        <v>18590000</v>
      </c>
      <c r="CK24" s="12">
        <f>SUM(BT24:CJ24)</f>
        <v>18590000</v>
      </c>
      <c r="CL24" s="12">
        <v>0</v>
      </c>
      <c r="CM24" s="12">
        <v>0</v>
      </c>
      <c r="CN24" s="12">
        <v>0</v>
      </c>
      <c r="CO24" s="12">
        <v>0</v>
      </c>
      <c r="CP24" s="12">
        <v>0</v>
      </c>
      <c r="CQ24" s="12">
        <v>0</v>
      </c>
      <c r="CR24" s="12">
        <v>0</v>
      </c>
      <c r="CS24" s="12">
        <v>0</v>
      </c>
      <c r="CT24" s="80">
        <v>0</v>
      </c>
      <c r="CU24" s="12">
        <v>0</v>
      </c>
      <c r="CV24" s="12">
        <v>0</v>
      </c>
      <c r="CW24" s="12">
        <v>0</v>
      </c>
      <c r="CX24" s="12">
        <v>0</v>
      </c>
      <c r="CY24" s="12">
        <v>0</v>
      </c>
      <c r="CZ24" s="12">
        <v>0</v>
      </c>
      <c r="DA24" s="12">
        <v>0</v>
      </c>
      <c r="DB24" s="12">
        <v>0</v>
      </c>
      <c r="DC24" s="12">
        <f>SUM(CL24:DB24)</f>
        <v>0</v>
      </c>
      <c r="DD24" s="12">
        <f>+DC24+CK24</f>
        <v>18590000</v>
      </c>
      <c r="DE24" s="13" t="s">
        <v>56</v>
      </c>
    </row>
    <row r="25" spans="1:127" s="7" customFormat="1" ht="76.5">
      <c r="A25" s="151" t="s">
        <v>111</v>
      </c>
      <c r="B25" s="13" t="s">
        <v>99</v>
      </c>
      <c r="C25" s="151" t="s">
        <v>112</v>
      </c>
      <c r="D25" s="151" t="s">
        <v>580</v>
      </c>
      <c r="E25" s="151" t="s">
        <v>556</v>
      </c>
      <c r="F25" s="147">
        <v>10</v>
      </c>
      <c r="G25" s="147"/>
      <c r="H25" s="147" t="s">
        <v>101</v>
      </c>
      <c r="I25" s="20"/>
      <c r="J25" s="11">
        <v>0</v>
      </c>
      <c r="K25" s="11">
        <v>0</v>
      </c>
      <c r="L25" s="11">
        <v>0</v>
      </c>
      <c r="M25" s="11">
        <v>0</v>
      </c>
      <c r="N25" s="11">
        <v>0</v>
      </c>
      <c r="O25" s="11">
        <v>0</v>
      </c>
      <c r="P25" s="11">
        <f t="shared" si="37"/>
        <v>0</v>
      </c>
      <c r="Q25" s="11"/>
      <c r="R25" s="11">
        <v>0</v>
      </c>
      <c r="S25" s="11">
        <v>0</v>
      </c>
      <c r="T25" s="11">
        <v>0</v>
      </c>
      <c r="U25" s="11">
        <v>0</v>
      </c>
      <c r="V25" s="11">
        <v>0</v>
      </c>
      <c r="W25" s="11">
        <f t="shared" si="38"/>
        <v>0</v>
      </c>
      <c r="X25" s="11">
        <v>0</v>
      </c>
      <c r="Y25" s="11">
        <v>0</v>
      </c>
      <c r="Z25" s="11">
        <v>0</v>
      </c>
      <c r="AA25" s="11">
        <v>0</v>
      </c>
      <c r="AB25" s="11"/>
      <c r="AC25" s="11">
        <v>0</v>
      </c>
      <c r="AD25" s="11">
        <f t="shared" si="39"/>
        <v>0</v>
      </c>
      <c r="AE25" s="11">
        <v>0</v>
      </c>
      <c r="AF25" s="11">
        <v>0</v>
      </c>
      <c r="AG25" s="11">
        <v>0</v>
      </c>
      <c r="AH25" s="11">
        <v>0</v>
      </c>
      <c r="AI25" s="11"/>
      <c r="AJ25" s="11">
        <v>0</v>
      </c>
      <c r="AK25" s="11">
        <f t="shared" si="40"/>
        <v>0</v>
      </c>
      <c r="AL25" s="39">
        <f t="shared" si="41"/>
        <v>0</v>
      </c>
      <c r="AM25" s="39">
        <f t="shared" si="41"/>
        <v>0</v>
      </c>
      <c r="AN25" s="39">
        <f t="shared" si="41"/>
        <v>0</v>
      </c>
      <c r="AO25" s="39">
        <f t="shared" si="41"/>
        <v>0</v>
      </c>
      <c r="AP25" s="39">
        <f t="shared" si="41"/>
        <v>0</v>
      </c>
      <c r="AQ25" s="39">
        <f t="shared" si="41"/>
        <v>0</v>
      </c>
      <c r="AR25" s="39">
        <f t="shared" si="42"/>
        <v>0</v>
      </c>
      <c r="AS25" s="11">
        <v>0</v>
      </c>
      <c r="AT25" s="11">
        <v>0</v>
      </c>
      <c r="AU25" s="11">
        <v>0</v>
      </c>
      <c r="AV25" s="11">
        <v>0</v>
      </c>
      <c r="AW25" s="11">
        <v>0</v>
      </c>
      <c r="AX25" s="11">
        <v>0</v>
      </c>
      <c r="AY25" s="11">
        <f t="shared" si="43"/>
        <v>0</v>
      </c>
      <c r="AZ25" s="39">
        <f t="shared" si="44"/>
        <v>0</v>
      </c>
      <c r="BA25" s="39">
        <f t="shared" si="44"/>
        <v>0</v>
      </c>
      <c r="BB25" s="39">
        <f t="shared" si="44"/>
        <v>0</v>
      </c>
      <c r="BC25" s="39">
        <f t="shared" si="44"/>
        <v>0</v>
      </c>
      <c r="BD25" s="39">
        <f t="shared" si="44"/>
        <v>0</v>
      </c>
      <c r="BE25" s="39">
        <f t="shared" si="44"/>
        <v>0</v>
      </c>
      <c r="BF25" s="11">
        <f t="shared" si="45"/>
        <v>0</v>
      </c>
      <c r="BG25" s="70">
        <f t="shared" si="35"/>
        <v>0</v>
      </c>
      <c r="BH25" s="11" t="s">
        <v>113</v>
      </c>
      <c r="BI25" s="128" t="s">
        <v>105</v>
      </c>
      <c r="BJ25" s="161"/>
      <c r="BK25" s="39">
        <f t="shared" si="46"/>
        <v>0</v>
      </c>
      <c r="BL25" s="39">
        <f t="shared" si="47"/>
        <v>0</v>
      </c>
      <c r="BM25" s="39">
        <f t="shared" si="48"/>
        <v>0</v>
      </c>
      <c r="BN25" s="39">
        <f t="shared" si="49"/>
        <v>0</v>
      </c>
      <c r="BO25" s="39">
        <f t="shared" si="50"/>
        <v>0</v>
      </c>
      <c r="BP25" s="39">
        <f t="shared" si="51"/>
        <v>0</v>
      </c>
      <c r="BQ25" s="39">
        <f t="shared" si="52"/>
        <v>0</v>
      </c>
      <c r="BR25" s="39">
        <f t="shared" si="53"/>
        <v>0</v>
      </c>
      <c r="BS25" s="11">
        <f t="shared" si="54"/>
        <v>0</v>
      </c>
      <c r="BT25" s="23">
        <v>0</v>
      </c>
      <c r="BU25" s="23">
        <v>0</v>
      </c>
      <c r="BV25" s="23">
        <v>0</v>
      </c>
      <c r="BW25" s="23">
        <v>0</v>
      </c>
      <c r="BX25" s="12">
        <v>0</v>
      </c>
      <c r="BY25" s="23">
        <v>0</v>
      </c>
      <c r="BZ25" s="23">
        <v>0</v>
      </c>
      <c r="CA25" s="23">
        <v>0</v>
      </c>
      <c r="CB25" s="23">
        <v>0</v>
      </c>
      <c r="CC25" s="23">
        <v>0</v>
      </c>
      <c r="CD25" s="23">
        <v>0</v>
      </c>
      <c r="CE25" s="23">
        <v>0</v>
      </c>
      <c r="CF25" s="23">
        <v>0</v>
      </c>
      <c r="CG25" s="23">
        <v>0</v>
      </c>
      <c r="CH25" s="23">
        <v>0</v>
      </c>
      <c r="CI25" s="23">
        <v>0</v>
      </c>
      <c r="CJ25" s="14">
        <v>0</v>
      </c>
      <c r="CK25" s="12">
        <f>SUM(BT25:CJ25)</f>
        <v>0</v>
      </c>
      <c r="CL25" s="12">
        <v>0</v>
      </c>
      <c r="CM25" s="12">
        <v>0</v>
      </c>
      <c r="CN25" s="12">
        <v>0</v>
      </c>
      <c r="CO25" s="12">
        <v>0</v>
      </c>
      <c r="CP25" s="12">
        <v>0</v>
      </c>
      <c r="CQ25" s="12">
        <v>0</v>
      </c>
      <c r="CR25" s="12">
        <v>0</v>
      </c>
      <c r="CS25" s="12">
        <v>0</v>
      </c>
      <c r="CT25" s="80">
        <v>0</v>
      </c>
      <c r="CU25" s="12">
        <v>0</v>
      </c>
      <c r="CV25" s="12">
        <v>0</v>
      </c>
      <c r="CW25" s="12">
        <v>0</v>
      </c>
      <c r="CX25" s="12">
        <v>0</v>
      </c>
      <c r="CY25" s="12">
        <v>0</v>
      </c>
      <c r="CZ25" s="12">
        <v>0</v>
      </c>
      <c r="DA25" s="12">
        <v>0</v>
      </c>
      <c r="DB25" s="12">
        <v>0</v>
      </c>
      <c r="DC25" s="12">
        <f>SUM(CL25:DB25)</f>
        <v>0</v>
      </c>
      <c r="DD25" s="12">
        <f>+DC25+CK25</f>
        <v>0</v>
      </c>
      <c r="DE25" s="13" t="s">
        <v>56</v>
      </c>
    </row>
    <row r="26" spans="1:127" s="7" customFormat="1" ht="51">
      <c r="A26" s="151" t="s">
        <v>114</v>
      </c>
      <c r="B26" s="13" t="s">
        <v>99</v>
      </c>
      <c r="C26" s="151" t="s">
        <v>573</v>
      </c>
      <c r="D26" s="151" t="s">
        <v>580</v>
      </c>
      <c r="E26" s="151" t="s">
        <v>556</v>
      </c>
      <c r="F26" s="147">
        <v>10</v>
      </c>
      <c r="G26" s="147"/>
      <c r="H26" s="147" t="s">
        <v>101</v>
      </c>
      <c r="I26" s="20"/>
      <c r="J26" s="11">
        <v>0</v>
      </c>
      <c r="K26" s="11">
        <v>0</v>
      </c>
      <c r="L26" s="11">
        <v>0</v>
      </c>
      <c r="M26" s="11">
        <v>0</v>
      </c>
      <c r="N26" s="11">
        <v>0</v>
      </c>
      <c r="O26" s="11">
        <v>0</v>
      </c>
      <c r="P26" s="11">
        <f t="shared" si="37"/>
        <v>0</v>
      </c>
      <c r="Q26" s="11">
        <v>850000</v>
      </c>
      <c r="R26" s="11">
        <v>0</v>
      </c>
      <c r="S26" s="11">
        <v>0</v>
      </c>
      <c r="T26" s="11">
        <v>0</v>
      </c>
      <c r="U26" s="11">
        <v>0</v>
      </c>
      <c r="V26" s="11">
        <v>0</v>
      </c>
      <c r="W26" s="11">
        <f t="shared" si="38"/>
        <v>850000</v>
      </c>
      <c r="X26" s="11">
        <v>560000</v>
      </c>
      <c r="Y26" s="11">
        <v>0</v>
      </c>
      <c r="Z26" s="11">
        <v>0</v>
      </c>
      <c r="AA26" s="11">
        <v>0</v>
      </c>
      <c r="AB26" s="11">
        <v>2800000</v>
      </c>
      <c r="AC26" s="11">
        <v>0</v>
      </c>
      <c r="AD26" s="11">
        <f t="shared" si="39"/>
        <v>3360000</v>
      </c>
      <c r="AE26" s="11">
        <v>0</v>
      </c>
      <c r="AF26" s="11">
        <v>0</v>
      </c>
      <c r="AG26" s="11">
        <v>0</v>
      </c>
      <c r="AH26" s="11">
        <v>0</v>
      </c>
      <c r="AI26" s="11">
        <v>4000000</v>
      </c>
      <c r="AJ26" s="11">
        <v>0</v>
      </c>
      <c r="AK26" s="11">
        <f t="shared" si="40"/>
        <v>4000000</v>
      </c>
      <c r="AL26" s="39">
        <f t="shared" si="41"/>
        <v>1410000</v>
      </c>
      <c r="AM26" s="39">
        <f t="shared" si="41"/>
        <v>0</v>
      </c>
      <c r="AN26" s="39">
        <f t="shared" si="41"/>
        <v>0</v>
      </c>
      <c r="AO26" s="39">
        <f t="shared" si="41"/>
        <v>0</v>
      </c>
      <c r="AP26" s="39">
        <f t="shared" si="41"/>
        <v>6800000</v>
      </c>
      <c r="AQ26" s="39">
        <f t="shared" si="41"/>
        <v>0</v>
      </c>
      <c r="AR26" s="39">
        <f t="shared" si="42"/>
        <v>8210000</v>
      </c>
      <c r="AS26" s="11">
        <v>0</v>
      </c>
      <c r="AT26" s="11">
        <v>0</v>
      </c>
      <c r="AU26" s="11">
        <v>0</v>
      </c>
      <c r="AV26" s="11">
        <v>0</v>
      </c>
      <c r="AW26" s="11">
        <v>0</v>
      </c>
      <c r="AX26" s="11">
        <v>0</v>
      </c>
      <c r="AY26" s="11">
        <f t="shared" si="43"/>
        <v>0</v>
      </c>
      <c r="AZ26" s="39">
        <f t="shared" si="44"/>
        <v>1410000</v>
      </c>
      <c r="BA26" s="39">
        <f t="shared" si="44"/>
        <v>0</v>
      </c>
      <c r="BB26" s="39">
        <f t="shared" si="44"/>
        <v>0</v>
      </c>
      <c r="BC26" s="39">
        <f t="shared" si="44"/>
        <v>0</v>
      </c>
      <c r="BD26" s="39">
        <f t="shared" si="44"/>
        <v>6800000</v>
      </c>
      <c r="BE26" s="39">
        <f t="shared" si="44"/>
        <v>0</v>
      </c>
      <c r="BF26" s="11">
        <f t="shared" si="45"/>
        <v>8210000</v>
      </c>
      <c r="BG26" s="70">
        <f t="shared" si="35"/>
        <v>8210000</v>
      </c>
      <c r="BH26" s="11" t="s">
        <v>115</v>
      </c>
      <c r="BI26" s="128" t="s">
        <v>105</v>
      </c>
      <c r="BJ26" s="161"/>
      <c r="BK26" s="39">
        <f t="shared" si="46"/>
        <v>8210</v>
      </c>
      <c r="BL26" s="39">
        <f t="shared" si="47"/>
        <v>8210</v>
      </c>
      <c r="BM26" s="39">
        <f t="shared" si="48"/>
        <v>0</v>
      </c>
      <c r="BN26" s="39">
        <f t="shared" si="49"/>
        <v>850</v>
      </c>
      <c r="BO26" s="39">
        <f t="shared" si="50"/>
        <v>3360</v>
      </c>
      <c r="BP26" s="39">
        <f t="shared" si="51"/>
        <v>4000</v>
      </c>
      <c r="BQ26" s="39">
        <f t="shared" si="52"/>
        <v>0</v>
      </c>
      <c r="BR26" s="39">
        <f t="shared" si="53"/>
        <v>8210</v>
      </c>
      <c r="BS26" s="11">
        <f t="shared" si="54"/>
        <v>8210</v>
      </c>
      <c r="BT26" s="23">
        <v>0</v>
      </c>
      <c r="BU26" s="23">
        <v>0</v>
      </c>
      <c r="BV26" s="23">
        <v>0</v>
      </c>
      <c r="BW26" s="23">
        <v>0</v>
      </c>
      <c r="BX26" s="81">
        <v>8210000</v>
      </c>
      <c r="BY26" s="81">
        <v>0</v>
      </c>
      <c r="BZ26" s="81">
        <v>0</v>
      </c>
      <c r="CA26" s="81">
        <v>0</v>
      </c>
      <c r="CB26" s="81">
        <v>0</v>
      </c>
      <c r="CC26" s="81">
        <v>0</v>
      </c>
      <c r="CD26" s="81">
        <v>0</v>
      </c>
      <c r="CE26" s="81">
        <v>0</v>
      </c>
      <c r="CF26" s="81">
        <v>0</v>
      </c>
      <c r="CG26" s="81">
        <v>0</v>
      </c>
      <c r="CH26" s="81">
        <v>0</v>
      </c>
      <c r="CI26" s="81">
        <v>0</v>
      </c>
      <c r="CJ26" s="23">
        <v>0</v>
      </c>
      <c r="CK26" s="12">
        <f>SUM(BT26:CJ26)</f>
        <v>8210000</v>
      </c>
      <c r="CL26" s="12">
        <v>0</v>
      </c>
      <c r="CM26" s="12">
        <v>0</v>
      </c>
      <c r="CN26" s="12">
        <v>0</v>
      </c>
      <c r="CO26" s="12">
        <v>0</v>
      </c>
      <c r="CP26" s="12">
        <v>0</v>
      </c>
      <c r="CQ26" s="12">
        <v>0</v>
      </c>
      <c r="CR26" s="12">
        <v>0</v>
      </c>
      <c r="CS26" s="12">
        <v>0</v>
      </c>
      <c r="CT26" s="80">
        <v>0</v>
      </c>
      <c r="CU26" s="12">
        <v>0</v>
      </c>
      <c r="CV26" s="12">
        <v>0</v>
      </c>
      <c r="CW26" s="12">
        <v>0</v>
      </c>
      <c r="CX26" s="12">
        <v>0</v>
      </c>
      <c r="CY26" s="12">
        <v>0</v>
      </c>
      <c r="CZ26" s="12">
        <v>0</v>
      </c>
      <c r="DA26" s="12">
        <v>0</v>
      </c>
      <c r="DB26" s="12">
        <v>0</v>
      </c>
      <c r="DC26" s="12">
        <f>SUM(CL26:DB26)</f>
        <v>0</v>
      </c>
      <c r="DD26" s="12">
        <f>+DC26+CK26</f>
        <v>8210000</v>
      </c>
      <c r="DE26" s="13" t="s">
        <v>56</v>
      </c>
    </row>
    <row r="27" spans="1:127" s="7" customFormat="1" ht="89.25">
      <c r="A27" s="151" t="s">
        <v>116</v>
      </c>
      <c r="B27" s="13" t="s">
        <v>99</v>
      </c>
      <c r="C27" s="151" t="s">
        <v>579</v>
      </c>
      <c r="D27" s="151" t="s">
        <v>580</v>
      </c>
      <c r="E27" s="151" t="s">
        <v>40</v>
      </c>
      <c r="F27" s="147">
        <v>10</v>
      </c>
      <c r="G27" s="147"/>
      <c r="H27" s="147" t="s">
        <v>101</v>
      </c>
      <c r="I27" s="20"/>
      <c r="J27" s="11">
        <v>0</v>
      </c>
      <c r="K27" s="11">
        <v>0</v>
      </c>
      <c r="L27" s="11">
        <v>0</v>
      </c>
      <c r="M27" s="11">
        <v>0</v>
      </c>
      <c r="N27" s="11">
        <v>0</v>
      </c>
      <c r="O27" s="11">
        <v>0</v>
      </c>
      <c r="P27" s="11">
        <f t="shared" si="37"/>
        <v>0</v>
      </c>
      <c r="Q27" s="11">
        <v>0</v>
      </c>
      <c r="R27" s="11">
        <v>0</v>
      </c>
      <c r="S27" s="11">
        <v>0</v>
      </c>
      <c r="T27" s="11">
        <v>0</v>
      </c>
      <c r="U27" s="11">
        <v>5960000</v>
      </c>
      <c r="V27" s="11">
        <v>0</v>
      </c>
      <c r="W27" s="11">
        <f t="shared" si="38"/>
        <v>5960000</v>
      </c>
      <c r="X27" s="11">
        <v>0</v>
      </c>
      <c r="Y27" s="11">
        <v>0</v>
      </c>
      <c r="Z27" s="11">
        <v>0</v>
      </c>
      <c r="AA27" s="11">
        <v>0</v>
      </c>
      <c r="AB27" s="11">
        <v>5960000</v>
      </c>
      <c r="AC27" s="11">
        <v>0</v>
      </c>
      <c r="AD27" s="11">
        <f t="shared" si="39"/>
        <v>5960000</v>
      </c>
      <c r="AE27" s="11">
        <v>0</v>
      </c>
      <c r="AF27" s="11">
        <v>0</v>
      </c>
      <c r="AG27" s="11">
        <v>0</v>
      </c>
      <c r="AH27" s="11">
        <v>0</v>
      </c>
      <c r="AI27" s="11">
        <v>5960000</v>
      </c>
      <c r="AJ27" s="11">
        <v>0</v>
      </c>
      <c r="AK27" s="11">
        <f t="shared" si="40"/>
        <v>5960000</v>
      </c>
      <c r="AL27" s="39">
        <f t="shared" si="41"/>
        <v>0</v>
      </c>
      <c r="AM27" s="39">
        <f t="shared" si="41"/>
        <v>0</v>
      </c>
      <c r="AN27" s="39">
        <f t="shared" si="41"/>
        <v>0</v>
      </c>
      <c r="AO27" s="39">
        <f t="shared" si="41"/>
        <v>0</v>
      </c>
      <c r="AP27" s="39">
        <f t="shared" si="41"/>
        <v>17880000</v>
      </c>
      <c r="AQ27" s="39">
        <f t="shared" si="41"/>
        <v>0</v>
      </c>
      <c r="AR27" s="39">
        <f t="shared" si="42"/>
        <v>17880000</v>
      </c>
      <c r="AS27" s="11">
        <v>0</v>
      </c>
      <c r="AT27" s="11">
        <v>0</v>
      </c>
      <c r="AU27" s="11">
        <v>0</v>
      </c>
      <c r="AV27" s="11">
        <v>0</v>
      </c>
      <c r="AW27" s="11">
        <v>0</v>
      </c>
      <c r="AX27" s="11">
        <v>0</v>
      </c>
      <c r="AY27" s="11">
        <f t="shared" si="43"/>
        <v>0</v>
      </c>
      <c r="AZ27" s="39">
        <f t="shared" si="44"/>
        <v>0</v>
      </c>
      <c r="BA27" s="39">
        <f t="shared" si="44"/>
        <v>0</v>
      </c>
      <c r="BB27" s="39">
        <f t="shared" si="44"/>
        <v>0</v>
      </c>
      <c r="BC27" s="39">
        <f t="shared" si="44"/>
        <v>0</v>
      </c>
      <c r="BD27" s="39">
        <f t="shared" si="44"/>
        <v>17880000</v>
      </c>
      <c r="BE27" s="39">
        <f t="shared" si="44"/>
        <v>0</v>
      </c>
      <c r="BF27" s="11">
        <f t="shared" si="45"/>
        <v>17880000</v>
      </c>
      <c r="BG27" s="70">
        <f t="shared" si="35"/>
        <v>17880000</v>
      </c>
      <c r="BH27" s="11" t="s">
        <v>117</v>
      </c>
      <c r="BI27" s="128" t="s">
        <v>40</v>
      </c>
      <c r="BJ27" s="161"/>
      <c r="BK27" s="39">
        <f t="shared" si="46"/>
        <v>17880</v>
      </c>
      <c r="BL27" s="39">
        <f t="shared" si="47"/>
        <v>17880</v>
      </c>
      <c r="BM27" s="39">
        <f t="shared" si="48"/>
        <v>0</v>
      </c>
      <c r="BN27" s="39">
        <f t="shared" si="49"/>
        <v>5960</v>
      </c>
      <c r="BO27" s="39">
        <f t="shared" si="50"/>
        <v>5960</v>
      </c>
      <c r="BP27" s="39">
        <f t="shared" si="51"/>
        <v>5960</v>
      </c>
      <c r="BQ27" s="39">
        <f t="shared" si="52"/>
        <v>0</v>
      </c>
      <c r="BR27" s="39">
        <f t="shared" si="53"/>
        <v>17880</v>
      </c>
      <c r="BS27" s="11">
        <f t="shared" si="54"/>
        <v>17880</v>
      </c>
      <c r="BT27" s="23"/>
      <c r="BU27" s="23"/>
      <c r="BV27" s="23"/>
      <c r="BW27" s="23"/>
      <c r="BX27" s="81"/>
      <c r="BY27" s="81"/>
      <c r="BZ27" s="81"/>
      <c r="CA27" s="81"/>
      <c r="CB27" s="81"/>
      <c r="CC27" s="81"/>
      <c r="CD27" s="81"/>
      <c r="CE27" s="81"/>
      <c r="CF27" s="81"/>
      <c r="CG27" s="81"/>
      <c r="CH27" s="81"/>
      <c r="CI27" s="81"/>
      <c r="CJ27" s="23"/>
      <c r="CK27" s="12"/>
      <c r="CL27" s="12"/>
      <c r="CM27" s="12"/>
      <c r="CN27" s="12"/>
      <c r="CO27" s="12"/>
      <c r="CP27" s="12"/>
      <c r="CQ27" s="12"/>
      <c r="CR27" s="12"/>
      <c r="CS27" s="12"/>
      <c r="CT27" s="80"/>
      <c r="CU27" s="12"/>
      <c r="CV27" s="12"/>
      <c r="CW27" s="12"/>
      <c r="CX27" s="12"/>
      <c r="CY27" s="12"/>
      <c r="CZ27" s="12"/>
      <c r="DA27" s="12"/>
      <c r="DB27" s="12"/>
      <c r="DC27" s="12"/>
      <c r="DD27" s="12"/>
      <c r="DE27" s="13" t="s">
        <v>56</v>
      </c>
    </row>
    <row r="28" spans="1:127" s="7" customFormat="1">
      <c r="A28" s="130" t="s">
        <v>118</v>
      </c>
      <c r="B28" s="13"/>
      <c r="C28" s="151"/>
      <c r="D28" s="151"/>
      <c r="E28" s="151"/>
      <c r="F28" s="147"/>
      <c r="G28" s="147"/>
      <c r="H28" s="144"/>
      <c r="I28" s="20"/>
      <c r="J28" s="11">
        <f t="shared" ref="J28:BF28" si="55">SUM(J29:J53)</f>
        <v>2559845</v>
      </c>
      <c r="K28" s="11">
        <f t="shared" si="55"/>
        <v>0</v>
      </c>
      <c r="L28" s="11">
        <f t="shared" si="55"/>
        <v>0</v>
      </c>
      <c r="M28" s="11">
        <f t="shared" si="55"/>
        <v>0</v>
      </c>
      <c r="N28" s="11">
        <f t="shared" si="55"/>
        <v>0</v>
      </c>
      <c r="O28" s="11">
        <f t="shared" si="55"/>
        <v>0</v>
      </c>
      <c r="P28" s="11">
        <f t="shared" si="55"/>
        <v>2559845</v>
      </c>
      <c r="Q28" s="11">
        <f t="shared" si="55"/>
        <v>48387859</v>
      </c>
      <c r="R28" s="11">
        <f t="shared" si="55"/>
        <v>0</v>
      </c>
      <c r="S28" s="11">
        <f t="shared" si="55"/>
        <v>0</v>
      </c>
      <c r="T28" s="11">
        <f t="shared" si="55"/>
        <v>0</v>
      </c>
      <c r="U28" s="11">
        <f t="shared" si="55"/>
        <v>0</v>
      </c>
      <c r="V28" s="11">
        <f t="shared" si="55"/>
        <v>0</v>
      </c>
      <c r="W28" s="11">
        <f t="shared" si="55"/>
        <v>48387859</v>
      </c>
      <c r="X28" s="11">
        <f t="shared" si="55"/>
        <v>55210206</v>
      </c>
      <c r="Y28" s="11">
        <f t="shared" si="55"/>
        <v>0</v>
      </c>
      <c r="Z28" s="11">
        <f t="shared" si="55"/>
        <v>0</v>
      </c>
      <c r="AA28" s="11">
        <f t="shared" si="55"/>
        <v>0</v>
      </c>
      <c r="AB28" s="11">
        <f t="shared" si="55"/>
        <v>0</v>
      </c>
      <c r="AC28" s="11">
        <f t="shared" si="55"/>
        <v>0</v>
      </c>
      <c r="AD28" s="11">
        <f t="shared" si="55"/>
        <v>55210206</v>
      </c>
      <c r="AE28" s="11">
        <f t="shared" si="55"/>
        <v>43729342</v>
      </c>
      <c r="AF28" s="11">
        <f t="shared" si="55"/>
        <v>0</v>
      </c>
      <c r="AG28" s="11">
        <f t="shared" si="55"/>
        <v>0</v>
      </c>
      <c r="AH28" s="11">
        <f t="shared" si="55"/>
        <v>0</v>
      </c>
      <c r="AI28" s="11">
        <f t="shared" si="55"/>
        <v>0</v>
      </c>
      <c r="AJ28" s="11">
        <f t="shared" si="55"/>
        <v>0</v>
      </c>
      <c r="AK28" s="11">
        <f t="shared" si="55"/>
        <v>43729342</v>
      </c>
      <c r="AL28" s="11">
        <f t="shared" si="55"/>
        <v>149887252</v>
      </c>
      <c r="AM28" s="11">
        <f t="shared" si="55"/>
        <v>0</v>
      </c>
      <c r="AN28" s="11">
        <f t="shared" si="55"/>
        <v>0</v>
      </c>
      <c r="AO28" s="11">
        <f t="shared" si="55"/>
        <v>0</v>
      </c>
      <c r="AP28" s="11">
        <f t="shared" si="55"/>
        <v>0</v>
      </c>
      <c r="AQ28" s="11">
        <f t="shared" si="55"/>
        <v>0</v>
      </c>
      <c r="AR28" s="11">
        <f t="shared" si="55"/>
        <v>149887252</v>
      </c>
      <c r="AS28" s="11">
        <f t="shared" ref="AS28:AY28" si="56">SUM(AS29:AS53)</f>
        <v>33411117</v>
      </c>
      <c r="AT28" s="11">
        <f t="shared" si="56"/>
        <v>0</v>
      </c>
      <c r="AU28" s="11">
        <f t="shared" si="56"/>
        <v>0</v>
      </c>
      <c r="AV28" s="11">
        <f t="shared" si="56"/>
        <v>0</v>
      </c>
      <c r="AW28" s="11">
        <f t="shared" si="56"/>
        <v>0</v>
      </c>
      <c r="AX28" s="11">
        <f t="shared" si="56"/>
        <v>0</v>
      </c>
      <c r="AY28" s="11">
        <f t="shared" si="56"/>
        <v>33411117</v>
      </c>
      <c r="AZ28" s="11">
        <f t="shared" si="55"/>
        <v>183298369</v>
      </c>
      <c r="BA28" s="11">
        <f t="shared" si="55"/>
        <v>0</v>
      </c>
      <c r="BB28" s="11">
        <f t="shared" si="55"/>
        <v>0</v>
      </c>
      <c r="BC28" s="11">
        <f t="shared" si="55"/>
        <v>0</v>
      </c>
      <c r="BD28" s="11">
        <f t="shared" si="55"/>
        <v>0</v>
      </c>
      <c r="BE28" s="11">
        <f t="shared" si="55"/>
        <v>0</v>
      </c>
      <c r="BF28" s="11">
        <f t="shared" si="55"/>
        <v>183298369</v>
      </c>
      <c r="BG28" s="70">
        <f t="shared" si="35"/>
        <v>183298369</v>
      </c>
      <c r="BH28" s="11"/>
      <c r="BI28" s="11"/>
      <c r="BJ28" s="11"/>
      <c r="BK28" s="11">
        <f t="shared" ref="BK28:DD28" si="57">SUM(BK29:BK53)</f>
        <v>149887.25200000001</v>
      </c>
      <c r="BL28" s="11">
        <f t="shared" si="57"/>
        <v>183298.36900000001</v>
      </c>
      <c r="BM28" s="11">
        <f t="shared" si="57"/>
        <v>2559.8450000000003</v>
      </c>
      <c r="BN28" s="11">
        <f t="shared" si="57"/>
        <v>48387.858999999997</v>
      </c>
      <c r="BO28" s="11">
        <f t="shared" si="57"/>
        <v>55210.205999999998</v>
      </c>
      <c r="BP28" s="11">
        <f t="shared" si="57"/>
        <v>43729.342000000004</v>
      </c>
      <c r="BQ28" s="11">
        <f t="shared" si="57"/>
        <v>33411.116999999998</v>
      </c>
      <c r="BR28" s="11">
        <f t="shared" si="57"/>
        <v>149887.25200000001</v>
      </c>
      <c r="BS28" s="11">
        <f t="shared" si="57"/>
        <v>183298.36900000001</v>
      </c>
      <c r="BT28" s="11">
        <f t="shared" si="57"/>
        <v>2456270</v>
      </c>
      <c r="BU28" s="11">
        <f t="shared" si="57"/>
        <v>978290</v>
      </c>
      <c r="BV28" s="11">
        <f t="shared" si="57"/>
        <v>3604220</v>
      </c>
      <c r="BW28" s="11">
        <f t="shared" si="57"/>
        <v>8040900</v>
      </c>
      <c r="BX28" s="11">
        <f t="shared" si="57"/>
        <v>792220</v>
      </c>
      <c r="BY28" s="11">
        <f t="shared" si="57"/>
        <v>1969180</v>
      </c>
      <c r="BZ28" s="11">
        <f t="shared" si="57"/>
        <v>2208885</v>
      </c>
      <c r="CA28" s="11">
        <f t="shared" si="57"/>
        <v>1476100</v>
      </c>
      <c r="CB28" s="11">
        <f t="shared" si="57"/>
        <v>568950</v>
      </c>
      <c r="CC28" s="11">
        <f t="shared" si="57"/>
        <v>2585462</v>
      </c>
      <c r="CD28" s="11">
        <f t="shared" si="57"/>
        <v>501520</v>
      </c>
      <c r="CE28" s="11">
        <f t="shared" si="57"/>
        <v>532070</v>
      </c>
      <c r="CF28" s="11">
        <f t="shared" si="57"/>
        <v>180670</v>
      </c>
      <c r="CG28" s="11">
        <f t="shared" si="57"/>
        <v>474650</v>
      </c>
      <c r="CH28" s="11">
        <f t="shared" si="57"/>
        <v>912950</v>
      </c>
      <c r="CI28" s="11">
        <f t="shared" si="57"/>
        <v>0</v>
      </c>
      <c r="CJ28" s="11">
        <f t="shared" si="57"/>
        <v>0</v>
      </c>
      <c r="CK28" s="11">
        <f t="shared" si="57"/>
        <v>27282337</v>
      </c>
      <c r="CL28" s="11">
        <f t="shared" si="57"/>
        <v>0</v>
      </c>
      <c r="CM28" s="11">
        <f t="shared" si="57"/>
        <v>0</v>
      </c>
      <c r="CN28" s="11">
        <f t="shared" si="57"/>
        <v>0</v>
      </c>
      <c r="CO28" s="11">
        <f t="shared" si="57"/>
        <v>8737400</v>
      </c>
      <c r="CP28" s="11">
        <f t="shared" si="57"/>
        <v>0</v>
      </c>
      <c r="CQ28" s="11">
        <f t="shared" si="57"/>
        <v>0</v>
      </c>
      <c r="CR28" s="11">
        <f t="shared" si="57"/>
        <v>331305</v>
      </c>
      <c r="CS28" s="11">
        <f t="shared" si="57"/>
        <v>0</v>
      </c>
      <c r="CT28" s="11">
        <f t="shared" si="57"/>
        <v>0</v>
      </c>
      <c r="CU28" s="11">
        <f t="shared" si="57"/>
        <v>0</v>
      </c>
      <c r="CV28" s="11">
        <f t="shared" si="57"/>
        <v>0</v>
      </c>
      <c r="CW28" s="11">
        <f t="shared" si="57"/>
        <v>0</v>
      </c>
      <c r="CX28" s="11">
        <f t="shared" si="57"/>
        <v>0</v>
      </c>
      <c r="CY28" s="11">
        <f t="shared" si="57"/>
        <v>0</v>
      </c>
      <c r="CZ28" s="11">
        <f t="shared" si="57"/>
        <v>0</v>
      </c>
      <c r="DA28" s="11">
        <f t="shared" si="57"/>
        <v>0</v>
      </c>
      <c r="DB28" s="11">
        <f t="shared" si="57"/>
        <v>0</v>
      </c>
      <c r="DC28" s="11">
        <f t="shared" si="57"/>
        <v>9068705</v>
      </c>
      <c r="DD28" s="11">
        <f t="shared" si="57"/>
        <v>36351042</v>
      </c>
      <c r="DE28" s="13"/>
    </row>
    <row r="29" spans="1:127" s="7" customFormat="1" ht="25.5">
      <c r="A29" s="151" t="s">
        <v>119</v>
      </c>
      <c r="B29" s="13" t="s">
        <v>120</v>
      </c>
      <c r="C29" s="151" t="s">
        <v>121</v>
      </c>
      <c r="D29" s="151" t="s">
        <v>87</v>
      </c>
      <c r="E29" s="151" t="s">
        <v>558</v>
      </c>
      <c r="F29" s="147">
        <v>10</v>
      </c>
      <c r="G29" s="147" t="s">
        <v>123</v>
      </c>
      <c r="H29" s="147" t="s">
        <v>124</v>
      </c>
      <c r="I29" s="73">
        <v>2014</v>
      </c>
      <c r="J29" s="11">
        <v>0</v>
      </c>
      <c r="K29" s="11">
        <v>0</v>
      </c>
      <c r="L29" s="11">
        <v>0</v>
      </c>
      <c r="M29" s="11">
        <v>0</v>
      </c>
      <c r="N29" s="11">
        <v>0</v>
      </c>
      <c r="O29" s="11">
        <v>0</v>
      </c>
      <c r="P29" s="11">
        <f t="shared" ref="P29:P53" si="58">SUM(J29:O29)</f>
        <v>0</v>
      </c>
      <c r="Q29" s="11">
        <v>0</v>
      </c>
      <c r="R29" s="11">
        <v>0</v>
      </c>
      <c r="S29" s="11">
        <v>0</v>
      </c>
      <c r="T29" s="11">
        <v>0</v>
      </c>
      <c r="U29" s="11">
        <v>0</v>
      </c>
      <c r="V29" s="11">
        <v>0</v>
      </c>
      <c r="W29" s="11">
        <f t="shared" ref="W29:W53" si="59">SUM(Q29:V29)</f>
        <v>0</v>
      </c>
      <c r="X29" s="11">
        <v>0</v>
      </c>
      <c r="Y29" s="11">
        <v>0</v>
      </c>
      <c r="Z29" s="11">
        <v>0</v>
      </c>
      <c r="AA29" s="11">
        <v>0</v>
      </c>
      <c r="AB29" s="11">
        <v>0</v>
      </c>
      <c r="AC29" s="11">
        <v>0</v>
      </c>
      <c r="AD29" s="11">
        <f t="shared" ref="AD29:AD53" si="60">SUM(X29:AC29)</f>
        <v>0</v>
      </c>
      <c r="AE29" s="11">
        <v>0</v>
      </c>
      <c r="AF29" s="11">
        <v>0</v>
      </c>
      <c r="AG29" s="11">
        <v>0</v>
      </c>
      <c r="AH29" s="11">
        <v>0</v>
      </c>
      <c r="AI29" s="11">
        <v>0</v>
      </c>
      <c r="AJ29" s="11">
        <v>0</v>
      </c>
      <c r="AK29" s="11">
        <f t="shared" ref="AK29:AK53" si="61">SUM(AE29:AJ29)</f>
        <v>0</v>
      </c>
      <c r="AL29" s="39">
        <f t="shared" ref="AL29:AQ53" si="62">+J29+Q29+X29+AE29</f>
        <v>0</v>
      </c>
      <c r="AM29" s="39">
        <f t="shared" si="62"/>
        <v>0</v>
      </c>
      <c r="AN29" s="39">
        <f t="shared" si="62"/>
        <v>0</v>
      </c>
      <c r="AO29" s="39">
        <f t="shared" si="62"/>
        <v>0</v>
      </c>
      <c r="AP29" s="39">
        <f t="shared" si="62"/>
        <v>0</v>
      </c>
      <c r="AQ29" s="39">
        <f t="shared" si="62"/>
        <v>0</v>
      </c>
      <c r="AR29" s="39">
        <f t="shared" ref="AR29:AR53" si="63">SUM(AL29:AQ29)</f>
        <v>0</v>
      </c>
      <c r="AS29" s="11">
        <v>0</v>
      </c>
      <c r="AT29" s="11">
        <v>0</v>
      </c>
      <c r="AU29" s="11">
        <v>0</v>
      </c>
      <c r="AV29" s="11">
        <v>0</v>
      </c>
      <c r="AW29" s="11">
        <v>0</v>
      </c>
      <c r="AX29" s="11">
        <v>0</v>
      </c>
      <c r="AY29" s="11">
        <f t="shared" ref="AY29:AY53" si="64">SUM(AS29:AX29)</f>
        <v>0</v>
      </c>
      <c r="AZ29" s="39">
        <f t="shared" ref="AZ29:AZ53" si="65">+AL29+AS29</f>
        <v>0</v>
      </c>
      <c r="BA29" s="39">
        <f t="shared" ref="BA29:BA53" si="66">+AM29+AT29</f>
        <v>0</v>
      </c>
      <c r="BB29" s="39">
        <f t="shared" ref="BB29:BB53" si="67">+AN29+AU29</f>
        <v>0</v>
      </c>
      <c r="BC29" s="39">
        <f t="shared" ref="BC29:BC53" si="68">+AO29+AV29</f>
        <v>0</v>
      </c>
      <c r="BD29" s="39">
        <f t="shared" ref="BD29:BD53" si="69">+AP29+AW29</f>
        <v>0</v>
      </c>
      <c r="BE29" s="39">
        <f t="shared" ref="BE29:BE53" si="70">+AQ29+AX29</f>
        <v>0</v>
      </c>
      <c r="BF29" s="11">
        <f t="shared" ref="BF29:BF53" si="71">SUM(AZ29:BE29)</f>
        <v>0</v>
      </c>
      <c r="BG29" s="70">
        <f t="shared" si="35"/>
        <v>0</v>
      </c>
      <c r="BH29" s="128" t="s">
        <v>125</v>
      </c>
      <c r="BI29" s="128" t="s">
        <v>122</v>
      </c>
      <c r="BJ29" s="15" t="s">
        <v>124</v>
      </c>
      <c r="BK29" s="39">
        <f t="shared" ref="BK29:BK53" si="72">(+AR29)/1000</f>
        <v>0</v>
      </c>
      <c r="BL29" s="39">
        <f t="shared" ref="BL29:BL53" si="73">(+BF29)/1000</f>
        <v>0</v>
      </c>
      <c r="BM29" s="39">
        <f t="shared" ref="BM29:BM53" si="74">(+P29)/1000</f>
        <v>0</v>
      </c>
      <c r="BN29" s="39">
        <f t="shared" ref="BN29:BN53" si="75">(+W29)/1000</f>
        <v>0</v>
      </c>
      <c r="BO29" s="39">
        <f t="shared" ref="BO29:BO53" si="76">(+AD29)/1000</f>
        <v>0</v>
      </c>
      <c r="BP29" s="39">
        <f t="shared" ref="BP29:BP53" si="77">(+AK29)/1000</f>
        <v>0</v>
      </c>
      <c r="BQ29" s="39">
        <f t="shared" ref="BQ29:BQ53" si="78">(+AY29)/1000</f>
        <v>0</v>
      </c>
      <c r="BR29" s="39">
        <f t="shared" ref="BR29:BR53" si="79">+BM29+BN29+BO29+BP29</f>
        <v>0</v>
      </c>
      <c r="BS29" s="11">
        <f t="shared" ref="BS29:BS53" si="80">+BR29+BQ29</f>
        <v>0</v>
      </c>
      <c r="BT29" s="80">
        <v>0</v>
      </c>
      <c r="BU29" s="80">
        <v>0</v>
      </c>
      <c r="BV29" s="80">
        <v>0</v>
      </c>
      <c r="BW29" s="80">
        <v>0</v>
      </c>
      <c r="BX29" s="80">
        <v>0</v>
      </c>
      <c r="BY29" s="80">
        <v>0</v>
      </c>
      <c r="BZ29" s="80">
        <v>0</v>
      </c>
      <c r="CA29" s="80">
        <v>0</v>
      </c>
      <c r="CB29" s="80">
        <v>0</v>
      </c>
      <c r="CC29" s="80">
        <v>0</v>
      </c>
      <c r="CD29" s="80">
        <v>0</v>
      </c>
      <c r="CE29" s="80">
        <v>0</v>
      </c>
      <c r="CF29" s="80">
        <v>0</v>
      </c>
      <c r="CG29" s="80">
        <v>0</v>
      </c>
      <c r="CH29" s="80">
        <v>0</v>
      </c>
      <c r="CI29" s="80">
        <v>0</v>
      </c>
      <c r="CJ29" s="80">
        <v>0</v>
      </c>
      <c r="CK29" s="12">
        <f t="shared" ref="CK29:CK35" si="81">SUM(BT29:CJ29)</f>
        <v>0</v>
      </c>
      <c r="CL29" s="12">
        <v>0</v>
      </c>
      <c r="CM29" s="12">
        <v>0</v>
      </c>
      <c r="CN29" s="12">
        <v>0</v>
      </c>
      <c r="CO29" s="12">
        <v>0</v>
      </c>
      <c r="CP29" s="12">
        <v>0</v>
      </c>
      <c r="CQ29" s="12">
        <v>0</v>
      </c>
      <c r="CR29" s="12">
        <v>0</v>
      </c>
      <c r="CS29" s="12">
        <v>0</v>
      </c>
      <c r="CT29" s="80">
        <v>0</v>
      </c>
      <c r="CU29" s="12">
        <v>0</v>
      </c>
      <c r="CV29" s="12">
        <v>0</v>
      </c>
      <c r="CW29" s="12">
        <v>0</v>
      </c>
      <c r="CX29" s="12">
        <v>0</v>
      </c>
      <c r="CY29" s="12">
        <v>0</v>
      </c>
      <c r="CZ29" s="12">
        <v>0</v>
      </c>
      <c r="DA29" s="12">
        <v>0</v>
      </c>
      <c r="DB29" s="12">
        <v>0</v>
      </c>
      <c r="DC29" s="12">
        <f t="shared" ref="DC29:DC35" si="82">SUM(CL29:DB29)</f>
        <v>0</v>
      </c>
      <c r="DD29" s="12">
        <f t="shared" ref="DD29:DD35" si="83">+DC29+CK29</f>
        <v>0</v>
      </c>
      <c r="DE29" s="13" t="s">
        <v>56</v>
      </c>
    </row>
    <row r="30" spans="1:127" s="7" customFormat="1" ht="76.5">
      <c r="A30" s="151" t="s">
        <v>126</v>
      </c>
      <c r="B30" s="13" t="s">
        <v>99</v>
      </c>
      <c r="C30" s="151" t="s">
        <v>127</v>
      </c>
      <c r="D30" s="151" t="s">
        <v>580</v>
      </c>
      <c r="E30" s="151" t="s">
        <v>27</v>
      </c>
      <c r="F30" s="147">
        <v>10</v>
      </c>
      <c r="G30" s="147"/>
      <c r="H30" s="147" t="s">
        <v>124</v>
      </c>
      <c r="I30" s="154" t="s">
        <v>606</v>
      </c>
      <c r="J30" s="11">
        <v>660481</v>
      </c>
      <c r="K30" s="11">
        <v>0</v>
      </c>
      <c r="L30" s="11">
        <v>0</v>
      </c>
      <c r="M30" s="11">
        <v>0</v>
      </c>
      <c r="N30" s="11">
        <v>0</v>
      </c>
      <c r="O30" s="11">
        <v>0</v>
      </c>
      <c r="P30" s="11">
        <f t="shared" si="58"/>
        <v>660481</v>
      </c>
      <c r="Q30" s="11">
        <v>1322000</v>
      </c>
      <c r="R30" s="11">
        <v>0</v>
      </c>
      <c r="S30" s="11">
        <v>0</v>
      </c>
      <c r="T30" s="11">
        <v>0</v>
      </c>
      <c r="U30" s="11">
        <v>0</v>
      </c>
      <c r="V30" s="11">
        <v>0</v>
      </c>
      <c r="W30" s="11">
        <f t="shared" si="59"/>
        <v>1322000</v>
      </c>
      <c r="X30" s="11">
        <v>948000</v>
      </c>
      <c r="Y30" s="11">
        <v>0</v>
      </c>
      <c r="Z30" s="11">
        <v>0</v>
      </c>
      <c r="AA30" s="11">
        <v>0</v>
      </c>
      <c r="AB30" s="11">
        <v>0</v>
      </c>
      <c r="AC30" s="11">
        <v>0</v>
      </c>
      <c r="AD30" s="11">
        <f t="shared" si="60"/>
        <v>948000</v>
      </c>
      <c r="AE30" s="11">
        <v>410519</v>
      </c>
      <c r="AF30" s="11">
        <v>0</v>
      </c>
      <c r="AG30" s="11">
        <v>0</v>
      </c>
      <c r="AH30" s="11">
        <v>0</v>
      </c>
      <c r="AI30" s="11">
        <v>0</v>
      </c>
      <c r="AJ30" s="11">
        <v>0</v>
      </c>
      <c r="AK30" s="11">
        <f t="shared" si="61"/>
        <v>410519</v>
      </c>
      <c r="AL30" s="39">
        <f t="shared" si="62"/>
        <v>3341000</v>
      </c>
      <c r="AM30" s="39">
        <f t="shared" si="62"/>
        <v>0</v>
      </c>
      <c r="AN30" s="39">
        <f t="shared" si="62"/>
        <v>0</v>
      </c>
      <c r="AO30" s="39">
        <f t="shared" si="62"/>
        <v>0</v>
      </c>
      <c r="AP30" s="39">
        <f t="shared" si="62"/>
        <v>0</v>
      </c>
      <c r="AQ30" s="39">
        <f t="shared" si="62"/>
        <v>0</v>
      </c>
      <c r="AR30" s="39">
        <f t="shared" si="63"/>
        <v>3341000</v>
      </c>
      <c r="AS30" s="11">
        <v>0</v>
      </c>
      <c r="AT30" s="11">
        <v>0</v>
      </c>
      <c r="AU30" s="11">
        <v>0</v>
      </c>
      <c r="AV30" s="11">
        <v>0</v>
      </c>
      <c r="AW30" s="11">
        <v>0</v>
      </c>
      <c r="AX30" s="11">
        <v>0</v>
      </c>
      <c r="AY30" s="11">
        <f t="shared" si="64"/>
        <v>0</v>
      </c>
      <c r="AZ30" s="39">
        <f t="shared" si="65"/>
        <v>3341000</v>
      </c>
      <c r="BA30" s="39">
        <f t="shared" si="66"/>
        <v>0</v>
      </c>
      <c r="BB30" s="39">
        <f t="shared" si="67"/>
        <v>0</v>
      </c>
      <c r="BC30" s="39">
        <f t="shared" si="68"/>
        <v>0</v>
      </c>
      <c r="BD30" s="39">
        <f t="shared" si="69"/>
        <v>0</v>
      </c>
      <c r="BE30" s="39">
        <f t="shared" si="70"/>
        <v>0</v>
      </c>
      <c r="BF30" s="11">
        <f t="shared" si="71"/>
        <v>3341000</v>
      </c>
      <c r="BG30" s="70">
        <f t="shared" si="35"/>
        <v>3341000</v>
      </c>
      <c r="BH30" s="11" t="s">
        <v>128</v>
      </c>
      <c r="BI30" s="128" t="s">
        <v>68</v>
      </c>
      <c r="BJ30" s="19"/>
      <c r="BK30" s="39">
        <f t="shared" si="72"/>
        <v>3341</v>
      </c>
      <c r="BL30" s="39">
        <f t="shared" si="73"/>
        <v>3341</v>
      </c>
      <c r="BM30" s="39">
        <f t="shared" si="74"/>
        <v>660.48099999999999</v>
      </c>
      <c r="BN30" s="39">
        <f t="shared" si="75"/>
        <v>1322</v>
      </c>
      <c r="BO30" s="39">
        <f t="shared" si="76"/>
        <v>948</v>
      </c>
      <c r="BP30" s="39">
        <f t="shared" si="77"/>
        <v>410.51900000000001</v>
      </c>
      <c r="BQ30" s="39">
        <f t="shared" si="78"/>
        <v>0</v>
      </c>
      <c r="BR30" s="39">
        <f t="shared" si="79"/>
        <v>3341</v>
      </c>
      <c r="BS30" s="11">
        <f t="shared" si="80"/>
        <v>3341</v>
      </c>
      <c r="BT30" s="80">
        <v>0</v>
      </c>
      <c r="BU30" s="80">
        <v>0</v>
      </c>
      <c r="BV30" s="80">
        <v>0</v>
      </c>
      <c r="BW30" s="80">
        <v>3341000</v>
      </c>
      <c r="BX30" s="80">
        <v>0</v>
      </c>
      <c r="BY30" s="80">
        <v>0</v>
      </c>
      <c r="BZ30" s="80">
        <v>0</v>
      </c>
      <c r="CA30" s="80">
        <v>0</v>
      </c>
      <c r="CB30" s="80">
        <v>0</v>
      </c>
      <c r="CC30" s="80">
        <v>0</v>
      </c>
      <c r="CD30" s="80">
        <v>0</v>
      </c>
      <c r="CE30" s="80">
        <v>0</v>
      </c>
      <c r="CF30" s="80">
        <v>0</v>
      </c>
      <c r="CG30" s="80">
        <v>0</v>
      </c>
      <c r="CH30" s="80">
        <v>0</v>
      </c>
      <c r="CI30" s="80">
        <v>0</v>
      </c>
      <c r="CJ30" s="80">
        <v>0</v>
      </c>
      <c r="CK30" s="12">
        <f t="shared" si="81"/>
        <v>3341000</v>
      </c>
      <c r="CL30" s="12">
        <v>0</v>
      </c>
      <c r="CM30" s="12">
        <v>0</v>
      </c>
      <c r="CN30" s="12">
        <v>0</v>
      </c>
      <c r="CO30" s="12">
        <v>0</v>
      </c>
      <c r="CP30" s="12">
        <v>0</v>
      </c>
      <c r="CQ30" s="12">
        <v>0</v>
      </c>
      <c r="CR30" s="12">
        <v>0</v>
      </c>
      <c r="CS30" s="12">
        <v>0</v>
      </c>
      <c r="CT30" s="80">
        <v>0</v>
      </c>
      <c r="CU30" s="12">
        <v>0</v>
      </c>
      <c r="CV30" s="12">
        <v>0</v>
      </c>
      <c r="CW30" s="12">
        <v>0</v>
      </c>
      <c r="CX30" s="12">
        <v>0</v>
      </c>
      <c r="CY30" s="12">
        <v>0</v>
      </c>
      <c r="CZ30" s="12">
        <v>0</v>
      </c>
      <c r="DA30" s="12">
        <v>0</v>
      </c>
      <c r="DB30" s="12">
        <v>0</v>
      </c>
      <c r="DC30" s="12">
        <f t="shared" si="82"/>
        <v>0</v>
      </c>
      <c r="DD30" s="12">
        <f t="shared" si="83"/>
        <v>3341000</v>
      </c>
      <c r="DE30" s="13" t="s">
        <v>56</v>
      </c>
    </row>
    <row r="31" spans="1:127" s="7" customFormat="1" ht="76.5">
      <c r="A31" s="153" t="s">
        <v>129</v>
      </c>
      <c r="B31" s="13" t="s">
        <v>99</v>
      </c>
      <c r="C31" s="151" t="s">
        <v>574</v>
      </c>
      <c r="D31" s="151" t="s">
        <v>580</v>
      </c>
      <c r="E31" s="151" t="s">
        <v>33</v>
      </c>
      <c r="F31" s="147">
        <v>10</v>
      </c>
      <c r="G31" s="147"/>
      <c r="H31" s="147" t="s">
        <v>615</v>
      </c>
      <c r="I31" s="154" t="s">
        <v>605</v>
      </c>
      <c r="J31" s="11">
        <v>26182</v>
      </c>
      <c r="K31" s="11">
        <v>0</v>
      </c>
      <c r="L31" s="11">
        <v>0</v>
      </c>
      <c r="M31" s="11">
        <v>0</v>
      </c>
      <c r="N31" s="11">
        <v>0</v>
      </c>
      <c r="O31" s="11">
        <v>0</v>
      </c>
      <c r="P31" s="11">
        <f t="shared" si="58"/>
        <v>26182</v>
      </c>
      <c r="Q31" s="11">
        <v>100000</v>
      </c>
      <c r="R31" s="11">
        <v>0</v>
      </c>
      <c r="S31" s="11">
        <v>0</v>
      </c>
      <c r="T31" s="11">
        <v>0</v>
      </c>
      <c r="U31" s="11">
        <v>0</v>
      </c>
      <c r="V31" s="11">
        <v>0</v>
      </c>
      <c r="W31" s="11">
        <f t="shared" si="59"/>
        <v>100000</v>
      </c>
      <c r="X31" s="11">
        <v>500000</v>
      </c>
      <c r="Y31" s="11">
        <v>0</v>
      </c>
      <c r="Z31" s="11">
        <v>0</v>
      </c>
      <c r="AA31" s="11">
        <v>0</v>
      </c>
      <c r="AB31" s="11">
        <v>0</v>
      </c>
      <c r="AC31" s="11">
        <v>0</v>
      </c>
      <c r="AD31" s="11">
        <f t="shared" si="60"/>
        <v>500000</v>
      </c>
      <c r="AE31" s="11">
        <v>405740</v>
      </c>
      <c r="AF31" s="11">
        <v>0</v>
      </c>
      <c r="AG31" s="11">
        <v>0</v>
      </c>
      <c r="AH31" s="11">
        <v>0</v>
      </c>
      <c r="AI31" s="11">
        <v>0</v>
      </c>
      <c r="AJ31" s="11">
        <v>0</v>
      </c>
      <c r="AK31" s="11">
        <f t="shared" si="61"/>
        <v>405740</v>
      </c>
      <c r="AL31" s="39">
        <f t="shared" si="62"/>
        <v>1031922</v>
      </c>
      <c r="AM31" s="39">
        <f t="shared" si="62"/>
        <v>0</v>
      </c>
      <c r="AN31" s="39">
        <f t="shared" si="62"/>
        <v>0</v>
      </c>
      <c r="AO31" s="39">
        <f t="shared" si="62"/>
        <v>0</v>
      </c>
      <c r="AP31" s="39">
        <f t="shared" si="62"/>
        <v>0</v>
      </c>
      <c r="AQ31" s="39">
        <f t="shared" si="62"/>
        <v>0</v>
      </c>
      <c r="AR31" s="39">
        <f t="shared" si="63"/>
        <v>1031922</v>
      </c>
      <c r="AS31" s="39">
        <v>432723</v>
      </c>
      <c r="AT31" s="11">
        <v>0</v>
      </c>
      <c r="AU31" s="11">
        <v>0</v>
      </c>
      <c r="AV31" s="11">
        <v>0</v>
      </c>
      <c r="AW31" s="11">
        <v>0</v>
      </c>
      <c r="AX31" s="11">
        <v>0</v>
      </c>
      <c r="AY31" s="11">
        <f t="shared" si="64"/>
        <v>432723</v>
      </c>
      <c r="AZ31" s="39">
        <f t="shared" si="65"/>
        <v>1464645</v>
      </c>
      <c r="BA31" s="39">
        <f t="shared" si="66"/>
        <v>0</v>
      </c>
      <c r="BB31" s="39">
        <f t="shared" si="67"/>
        <v>0</v>
      </c>
      <c r="BC31" s="39">
        <f t="shared" si="68"/>
        <v>0</v>
      </c>
      <c r="BD31" s="39">
        <f t="shared" si="69"/>
        <v>0</v>
      </c>
      <c r="BE31" s="39">
        <f t="shared" si="70"/>
        <v>0</v>
      </c>
      <c r="BF31" s="11">
        <f t="shared" si="71"/>
        <v>1464645</v>
      </c>
      <c r="BG31" s="70">
        <f t="shared" si="35"/>
        <v>1464645</v>
      </c>
      <c r="BH31" s="11" t="s">
        <v>130</v>
      </c>
      <c r="BI31" s="128" t="s">
        <v>75</v>
      </c>
      <c r="BJ31" s="19"/>
      <c r="BK31" s="39">
        <f t="shared" si="72"/>
        <v>1031.922</v>
      </c>
      <c r="BL31" s="39">
        <f t="shared" si="73"/>
        <v>1464.645</v>
      </c>
      <c r="BM31" s="39">
        <f t="shared" si="74"/>
        <v>26.181999999999999</v>
      </c>
      <c r="BN31" s="39">
        <f t="shared" si="75"/>
        <v>100</v>
      </c>
      <c r="BO31" s="39">
        <f t="shared" si="76"/>
        <v>500</v>
      </c>
      <c r="BP31" s="39">
        <f t="shared" si="77"/>
        <v>405.74</v>
      </c>
      <c r="BQ31" s="39">
        <f t="shared" si="78"/>
        <v>432.72300000000001</v>
      </c>
      <c r="BR31" s="39">
        <f t="shared" si="79"/>
        <v>1031.922</v>
      </c>
      <c r="BS31" s="11">
        <f t="shared" si="80"/>
        <v>1464.645</v>
      </c>
      <c r="BT31" s="80">
        <v>0</v>
      </c>
      <c r="BU31" s="80">
        <v>0</v>
      </c>
      <c r="BV31" s="80">
        <v>0</v>
      </c>
      <c r="BW31" s="80"/>
      <c r="BX31" s="80">
        <v>0</v>
      </c>
      <c r="BY31" s="80">
        <v>0</v>
      </c>
      <c r="BZ31" s="80">
        <v>0</v>
      </c>
      <c r="CA31" s="80">
        <v>0</v>
      </c>
      <c r="CB31" s="80">
        <v>0</v>
      </c>
      <c r="CC31" s="80">
        <v>1031922</v>
      </c>
      <c r="CD31" s="80">
        <v>0</v>
      </c>
      <c r="CE31" s="80">
        <v>0</v>
      </c>
      <c r="CF31" s="80">
        <v>0</v>
      </c>
      <c r="CG31" s="80">
        <v>0</v>
      </c>
      <c r="CH31" s="80">
        <v>0</v>
      </c>
      <c r="CI31" s="80">
        <v>0</v>
      </c>
      <c r="CJ31" s="80">
        <v>0</v>
      </c>
      <c r="CK31" s="12">
        <f t="shared" si="81"/>
        <v>1031922</v>
      </c>
      <c r="CL31" s="12">
        <v>0</v>
      </c>
      <c r="CM31" s="12">
        <v>0</v>
      </c>
      <c r="CN31" s="12">
        <v>0</v>
      </c>
      <c r="CO31" s="12">
        <v>0</v>
      </c>
      <c r="CP31" s="12">
        <v>0</v>
      </c>
      <c r="CQ31" s="12">
        <v>0</v>
      </c>
      <c r="CR31" s="12">
        <v>0</v>
      </c>
      <c r="CS31" s="12">
        <v>0</v>
      </c>
      <c r="CT31" s="80">
        <v>0</v>
      </c>
      <c r="CU31" s="12">
        <v>0</v>
      </c>
      <c r="CV31" s="12">
        <v>0</v>
      </c>
      <c r="CW31" s="12">
        <v>0</v>
      </c>
      <c r="CX31" s="12">
        <v>0</v>
      </c>
      <c r="CY31" s="12">
        <v>0</v>
      </c>
      <c r="CZ31" s="12">
        <v>0</v>
      </c>
      <c r="DA31" s="12">
        <v>0</v>
      </c>
      <c r="DB31" s="12">
        <v>0</v>
      </c>
      <c r="DC31" s="12">
        <f t="shared" si="82"/>
        <v>0</v>
      </c>
      <c r="DD31" s="12">
        <f t="shared" si="83"/>
        <v>1031922</v>
      </c>
      <c r="DE31" s="13" t="s">
        <v>56</v>
      </c>
      <c r="DF31" s="7" t="s">
        <v>131</v>
      </c>
    </row>
    <row r="32" spans="1:127" s="7" customFormat="1" ht="51">
      <c r="A32" s="151" t="s">
        <v>132</v>
      </c>
      <c r="B32" s="13" t="s">
        <v>99</v>
      </c>
      <c r="C32" s="151" t="s">
        <v>133</v>
      </c>
      <c r="D32" s="151" t="s">
        <v>580</v>
      </c>
      <c r="E32" s="151" t="s">
        <v>27</v>
      </c>
      <c r="F32" s="147">
        <v>10</v>
      </c>
      <c r="G32" s="147"/>
      <c r="H32" s="147" t="s">
        <v>615</v>
      </c>
      <c r="I32" s="20"/>
      <c r="J32" s="11">
        <v>26182</v>
      </c>
      <c r="K32" s="11">
        <v>0</v>
      </c>
      <c r="L32" s="11">
        <v>0</v>
      </c>
      <c r="M32" s="11">
        <v>0</v>
      </c>
      <c r="N32" s="11">
        <v>0</v>
      </c>
      <c r="O32" s="11">
        <v>0</v>
      </c>
      <c r="P32" s="11">
        <f t="shared" si="58"/>
        <v>26182</v>
      </c>
      <c r="Q32" s="11">
        <v>663619</v>
      </c>
      <c r="R32" s="11">
        <v>0</v>
      </c>
      <c r="S32" s="11">
        <v>0</v>
      </c>
      <c r="T32" s="11">
        <v>0</v>
      </c>
      <c r="U32" s="11">
        <v>0</v>
      </c>
      <c r="V32" s="11">
        <v>0</v>
      </c>
      <c r="W32" s="11">
        <f t="shared" si="59"/>
        <v>663619</v>
      </c>
      <c r="X32" s="11">
        <v>420000</v>
      </c>
      <c r="Y32" s="11">
        <v>0</v>
      </c>
      <c r="Z32" s="11">
        <v>0</v>
      </c>
      <c r="AA32" s="11">
        <v>0</v>
      </c>
      <c r="AB32" s="11">
        <v>0</v>
      </c>
      <c r="AC32" s="11">
        <v>0</v>
      </c>
      <c r="AD32" s="11">
        <f t="shared" si="60"/>
        <v>420000</v>
      </c>
      <c r="AE32" s="11">
        <v>360639</v>
      </c>
      <c r="AF32" s="11">
        <v>0</v>
      </c>
      <c r="AG32" s="11">
        <v>0</v>
      </c>
      <c r="AH32" s="11">
        <v>0</v>
      </c>
      <c r="AI32" s="11">
        <v>0</v>
      </c>
      <c r="AJ32" s="11">
        <v>0</v>
      </c>
      <c r="AK32" s="11">
        <f t="shared" si="61"/>
        <v>360639</v>
      </c>
      <c r="AL32" s="39">
        <f t="shared" si="62"/>
        <v>1470440</v>
      </c>
      <c r="AM32" s="39">
        <f t="shared" si="62"/>
        <v>0</v>
      </c>
      <c r="AN32" s="39">
        <f t="shared" si="62"/>
        <v>0</v>
      </c>
      <c r="AO32" s="39">
        <f t="shared" si="62"/>
        <v>0</v>
      </c>
      <c r="AP32" s="39">
        <f t="shared" si="62"/>
        <v>0</v>
      </c>
      <c r="AQ32" s="39">
        <f t="shared" si="62"/>
        <v>0</v>
      </c>
      <c r="AR32" s="39">
        <f t="shared" si="63"/>
        <v>1470440</v>
      </c>
      <c r="AS32" s="39">
        <v>0</v>
      </c>
      <c r="AT32" s="11">
        <v>0</v>
      </c>
      <c r="AU32" s="11">
        <v>0</v>
      </c>
      <c r="AV32" s="11">
        <v>0</v>
      </c>
      <c r="AW32" s="11">
        <v>0</v>
      </c>
      <c r="AX32" s="11">
        <v>0</v>
      </c>
      <c r="AY32" s="11">
        <f t="shared" si="64"/>
        <v>0</v>
      </c>
      <c r="AZ32" s="39">
        <f t="shared" si="65"/>
        <v>1470440</v>
      </c>
      <c r="BA32" s="39">
        <f t="shared" si="66"/>
        <v>0</v>
      </c>
      <c r="BB32" s="39">
        <f t="shared" si="67"/>
        <v>0</v>
      </c>
      <c r="BC32" s="39">
        <f t="shared" si="68"/>
        <v>0</v>
      </c>
      <c r="BD32" s="39">
        <f t="shared" si="69"/>
        <v>0</v>
      </c>
      <c r="BE32" s="39">
        <f t="shared" si="70"/>
        <v>0</v>
      </c>
      <c r="BF32" s="11">
        <f t="shared" si="71"/>
        <v>1470440</v>
      </c>
      <c r="BG32" s="70">
        <f t="shared" si="35"/>
        <v>1470440</v>
      </c>
      <c r="BH32" s="11" t="s">
        <v>134</v>
      </c>
      <c r="BI32" s="128" t="s">
        <v>68</v>
      </c>
      <c r="BJ32" s="19"/>
      <c r="BK32" s="39">
        <f t="shared" si="72"/>
        <v>1470.44</v>
      </c>
      <c r="BL32" s="39">
        <f t="shared" si="73"/>
        <v>1470.44</v>
      </c>
      <c r="BM32" s="39">
        <f t="shared" si="74"/>
        <v>26.181999999999999</v>
      </c>
      <c r="BN32" s="39">
        <f t="shared" si="75"/>
        <v>663.61900000000003</v>
      </c>
      <c r="BO32" s="39">
        <f t="shared" si="76"/>
        <v>420</v>
      </c>
      <c r="BP32" s="39">
        <f t="shared" si="77"/>
        <v>360.63900000000001</v>
      </c>
      <c r="BQ32" s="39">
        <f t="shared" si="78"/>
        <v>0</v>
      </c>
      <c r="BR32" s="39">
        <f t="shared" si="79"/>
        <v>1470.44</v>
      </c>
      <c r="BS32" s="11">
        <f t="shared" si="80"/>
        <v>1470.44</v>
      </c>
      <c r="BT32" s="80">
        <v>0</v>
      </c>
      <c r="BU32" s="80">
        <v>0</v>
      </c>
      <c r="BV32" s="80">
        <v>0</v>
      </c>
      <c r="BW32" s="80">
        <v>1470440</v>
      </c>
      <c r="BX32" s="80">
        <v>0</v>
      </c>
      <c r="BY32" s="80">
        <v>0</v>
      </c>
      <c r="BZ32" s="80">
        <v>0</v>
      </c>
      <c r="CA32" s="80">
        <v>0</v>
      </c>
      <c r="CB32" s="80">
        <v>0</v>
      </c>
      <c r="CC32" s="80">
        <v>0</v>
      </c>
      <c r="CD32" s="80">
        <v>0</v>
      </c>
      <c r="CE32" s="80">
        <v>0</v>
      </c>
      <c r="CF32" s="80">
        <v>0</v>
      </c>
      <c r="CG32" s="80">
        <v>0</v>
      </c>
      <c r="CH32" s="80">
        <v>0</v>
      </c>
      <c r="CI32" s="80">
        <v>0</v>
      </c>
      <c r="CJ32" s="80">
        <v>0</v>
      </c>
      <c r="CK32" s="12">
        <f t="shared" si="81"/>
        <v>1470440</v>
      </c>
      <c r="CL32" s="12">
        <v>0</v>
      </c>
      <c r="CM32" s="12">
        <v>0</v>
      </c>
      <c r="CN32" s="12">
        <v>0</v>
      </c>
      <c r="CO32" s="12">
        <v>0</v>
      </c>
      <c r="CP32" s="12">
        <v>0</v>
      </c>
      <c r="CQ32" s="12">
        <v>0</v>
      </c>
      <c r="CR32" s="12">
        <v>0</v>
      </c>
      <c r="CS32" s="12">
        <v>0</v>
      </c>
      <c r="CT32" s="80">
        <v>0</v>
      </c>
      <c r="CU32" s="12">
        <v>0</v>
      </c>
      <c r="CV32" s="12">
        <v>0</v>
      </c>
      <c r="CW32" s="12">
        <v>0</v>
      </c>
      <c r="CX32" s="12">
        <v>0</v>
      </c>
      <c r="CY32" s="12">
        <v>0</v>
      </c>
      <c r="CZ32" s="12">
        <v>0</v>
      </c>
      <c r="DA32" s="12">
        <v>0</v>
      </c>
      <c r="DB32" s="12">
        <v>0</v>
      </c>
      <c r="DC32" s="12">
        <f t="shared" si="82"/>
        <v>0</v>
      </c>
      <c r="DD32" s="12">
        <f t="shared" si="83"/>
        <v>1470440</v>
      </c>
      <c r="DE32" s="13" t="s">
        <v>56</v>
      </c>
    </row>
    <row r="33" spans="1:109" s="7" customFormat="1" ht="89.25">
      <c r="A33" s="151" t="s">
        <v>135</v>
      </c>
      <c r="B33" s="13" t="s">
        <v>99</v>
      </c>
      <c r="C33" s="151" t="s">
        <v>136</v>
      </c>
      <c r="D33" s="151" t="s">
        <v>580</v>
      </c>
      <c r="E33" s="151" t="s">
        <v>30</v>
      </c>
      <c r="F33" s="147">
        <v>10</v>
      </c>
      <c r="G33" s="147"/>
      <c r="H33" s="147" t="s">
        <v>615</v>
      </c>
      <c r="I33" s="155" t="s">
        <v>604</v>
      </c>
      <c r="J33" s="11">
        <v>0</v>
      </c>
      <c r="K33" s="11">
        <v>0</v>
      </c>
      <c r="L33" s="11">
        <v>0</v>
      </c>
      <c r="M33" s="11">
        <v>0</v>
      </c>
      <c r="N33" s="11">
        <v>0</v>
      </c>
      <c r="O33" s="11">
        <v>0</v>
      </c>
      <c r="P33" s="11">
        <f t="shared" si="58"/>
        <v>0</v>
      </c>
      <c r="Q33" s="11">
        <v>56220</v>
      </c>
      <c r="R33" s="11">
        <v>0</v>
      </c>
      <c r="S33" s="11">
        <v>0</v>
      </c>
      <c r="T33" s="11">
        <v>0</v>
      </c>
      <c r="U33" s="11">
        <v>0</v>
      </c>
      <c r="V33" s="11">
        <v>0</v>
      </c>
      <c r="W33" s="11">
        <f t="shared" si="59"/>
        <v>56220</v>
      </c>
      <c r="X33" s="11">
        <v>327676</v>
      </c>
      <c r="Y33" s="11">
        <v>0</v>
      </c>
      <c r="Z33" s="11">
        <v>0</v>
      </c>
      <c r="AA33" s="11">
        <v>0</v>
      </c>
      <c r="AB33" s="11">
        <v>0</v>
      </c>
      <c r="AC33" s="11">
        <v>0</v>
      </c>
      <c r="AD33" s="11">
        <f t="shared" si="60"/>
        <v>327676</v>
      </c>
      <c r="AE33" s="11">
        <v>427279</v>
      </c>
      <c r="AF33" s="11">
        <v>0</v>
      </c>
      <c r="AG33" s="11">
        <v>0</v>
      </c>
      <c r="AH33" s="11">
        <v>0</v>
      </c>
      <c r="AI33" s="11">
        <v>0</v>
      </c>
      <c r="AJ33" s="11">
        <v>0</v>
      </c>
      <c r="AK33" s="11">
        <f t="shared" si="61"/>
        <v>427279</v>
      </c>
      <c r="AL33" s="39">
        <f t="shared" si="62"/>
        <v>811175</v>
      </c>
      <c r="AM33" s="39">
        <f t="shared" si="62"/>
        <v>0</v>
      </c>
      <c r="AN33" s="39">
        <f t="shared" si="62"/>
        <v>0</v>
      </c>
      <c r="AO33" s="39">
        <f t="shared" si="62"/>
        <v>0</v>
      </c>
      <c r="AP33" s="39">
        <f t="shared" si="62"/>
        <v>0</v>
      </c>
      <c r="AQ33" s="39">
        <f t="shared" si="62"/>
        <v>0</v>
      </c>
      <c r="AR33" s="39">
        <f t="shared" si="63"/>
        <v>811175</v>
      </c>
      <c r="AS33" s="39">
        <v>331305</v>
      </c>
      <c r="AT33" s="11">
        <v>0</v>
      </c>
      <c r="AU33" s="11">
        <v>0</v>
      </c>
      <c r="AV33" s="11">
        <v>0</v>
      </c>
      <c r="AW33" s="11">
        <v>0</v>
      </c>
      <c r="AX33" s="11">
        <v>0</v>
      </c>
      <c r="AY33" s="11">
        <f t="shared" si="64"/>
        <v>331305</v>
      </c>
      <c r="AZ33" s="39">
        <f t="shared" si="65"/>
        <v>1142480</v>
      </c>
      <c r="BA33" s="39">
        <f t="shared" si="66"/>
        <v>0</v>
      </c>
      <c r="BB33" s="39">
        <f t="shared" si="67"/>
        <v>0</v>
      </c>
      <c r="BC33" s="39">
        <f t="shared" si="68"/>
        <v>0</v>
      </c>
      <c r="BD33" s="39">
        <f t="shared" si="69"/>
        <v>0</v>
      </c>
      <c r="BE33" s="39">
        <f t="shared" si="70"/>
        <v>0</v>
      </c>
      <c r="BF33" s="11">
        <f t="shared" si="71"/>
        <v>1142480</v>
      </c>
      <c r="BG33" s="70">
        <f t="shared" si="35"/>
        <v>1142480</v>
      </c>
      <c r="BH33" s="11" t="s">
        <v>137</v>
      </c>
      <c r="BI33" s="128" t="s">
        <v>51</v>
      </c>
      <c r="BJ33" s="19"/>
      <c r="BK33" s="39">
        <f t="shared" si="72"/>
        <v>811.17499999999995</v>
      </c>
      <c r="BL33" s="39">
        <f t="shared" si="73"/>
        <v>1142.48</v>
      </c>
      <c r="BM33" s="39">
        <f t="shared" si="74"/>
        <v>0</v>
      </c>
      <c r="BN33" s="39">
        <f t="shared" si="75"/>
        <v>56.22</v>
      </c>
      <c r="BO33" s="39">
        <f t="shared" si="76"/>
        <v>327.67599999999999</v>
      </c>
      <c r="BP33" s="39">
        <f t="shared" si="77"/>
        <v>427.279</v>
      </c>
      <c r="BQ33" s="39">
        <f t="shared" si="78"/>
        <v>331.30500000000001</v>
      </c>
      <c r="BR33" s="39">
        <f t="shared" si="79"/>
        <v>811.17499999999995</v>
      </c>
      <c r="BS33" s="11">
        <f t="shared" si="80"/>
        <v>1142.48</v>
      </c>
      <c r="BT33" s="80">
        <v>0</v>
      </c>
      <c r="BU33" s="80">
        <v>0</v>
      </c>
      <c r="BV33" s="80">
        <v>0</v>
      </c>
      <c r="BW33" s="80"/>
      <c r="BX33" s="80">
        <v>0</v>
      </c>
      <c r="BY33" s="80">
        <v>0</v>
      </c>
      <c r="BZ33" s="80">
        <v>811175</v>
      </c>
      <c r="CA33" s="80">
        <v>0</v>
      </c>
      <c r="CB33" s="80">
        <v>0</v>
      </c>
      <c r="CC33" s="80">
        <v>0</v>
      </c>
      <c r="CD33" s="80">
        <v>0</v>
      </c>
      <c r="CE33" s="80">
        <v>0</v>
      </c>
      <c r="CF33" s="80">
        <v>0</v>
      </c>
      <c r="CG33" s="80">
        <v>0</v>
      </c>
      <c r="CH33" s="80">
        <v>0</v>
      </c>
      <c r="CI33" s="80">
        <v>0</v>
      </c>
      <c r="CJ33" s="80">
        <v>0</v>
      </c>
      <c r="CK33" s="12">
        <f t="shared" si="81"/>
        <v>811175</v>
      </c>
      <c r="CL33" s="12">
        <v>0</v>
      </c>
      <c r="CM33" s="12">
        <v>0</v>
      </c>
      <c r="CN33" s="12">
        <v>0</v>
      </c>
      <c r="CO33" s="12">
        <v>0</v>
      </c>
      <c r="CP33" s="12">
        <v>0</v>
      </c>
      <c r="CQ33" s="12">
        <v>0</v>
      </c>
      <c r="CR33" s="80">
        <v>331305</v>
      </c>
      <c r="CS33" s="12">
        <v>0</v>
      </c>
      <c r="CT33" s="80">
        <v>0</v>
      </c>
      <c r="CU33" s="12">
        <v>0</v>
      </c>
      <c r="CV33" s="12">
        <v>0</v>
      </c>
      <c r="CW33" s="12">
        <v>0</v>
      </c>
      <c r="CX33" s="12">
        <v>0</v>
      </c>
      <c r="CY33" s="12">
        <v>0</v>
      </c>
      <c r="CZ33" s="12">
        <v>0</v>
      </c>
      <c r="DA33" s="12">
        <v>0</v>
      </c>
      <c r="DB33" s="12">
        <v>0</v>
      </c>
      <c r="DC33" s="12">
        <f t="shared" si="82"/>
        <v>331305</v>
      </c>
      <c r="DD33" s="12">
        <f t="shared" si="83"/>
        <v>1142480</v>
      </c>
      <c r="DE33" s="13" t="s">
        <v>56</v>
      </c>
    </row>
    <row r="34" spans="1:109" s="7" customFormat="1" ht="63.75">
      <c r="A34" s="151" t="s">
        <v>138</v>
      </c>
      <c r="B34" s="13" t="s">
        <v>99</v>
      </c>
      <c r="C34" s="151" t="s">
        <v>139</v>
      </c>
      <c r="D34" s="151" t="s">
        <v>580</v>
      </c>
      <c r="E34" s="151" t="s">
        <v>27</v>
      </c>
      <c r="F34" s="147">
        <v>10</v>
      </c>
      <c r="G34" s="147"/>
      <c r="H34" s="147" t="s">
        <v>124</v>
      </c>
      <c r="I34" s="20"/>
      <c r="J34" s="11">
        <v>0</v>
      </c>
      <c r="K34" s="11">
        <v>0</v>
      </c>
      <c r="L34" s="11">
        <v>0</v>
      </c>
      <c r="M34" s="11">
        <v>0</v>
      </c>
      <c r="N34" s="11">
        <v>0</v>
      </c>
      <c r="O34" s="11">
        <v>0</v>
      </c>
      <c r="P34" s="11">
        <f t="shared" si="58"/>
        <v>0</v>
      </c>
      <c r="Q34" s="11">
        <v>0</v>
      </c>
      <c r="R34" s="11">
        <v>0</v>
      </c>
      <c r="S34" s="11">
        <v>0</v>
      </c>
      <c r="T34" s="11">
        <v>0</v>
      </c>
      <c r="U34" s="11">
        <v>0</v>
      </c>
      <c r="V34" s="11">
        <v>0</v>
      </c>
      <c r="W34" s="11">
        <f t="shared" si="59"/>
        <v>0</v>
      </c>
      <c r="X34" s="11">
        <v>301350</v>
      </c>
      <c r="Y34" s="11">
        <v>0</v>
      </c>
      <c r="Z34" s="11">
        <v>0</v>
      </c>
      <c r="AA34" s="11">
        <v>0</v>
      </c>
      <c r="AB34" s="11">
        <v>0</v>
      </c>
      <c r="AC34" s="11">
        <v>0</v>
      </c>
      <c r="AD34" s="11">
        <f t="shared" si="60"/>
        <v>301350</v>
      </c>
      <c r="AE34" s="11">
        <v>471250</v>
      </c>
      <c r="AF34" s="11">
        <v>0</v>
      </c>
      <c r="AG34" s="11">
        <v>0</v>
      </c>
      <c r="AH34" s="11">
        <v>0</v>
      </c>
      <c r="AI34" s="11">
        <v>0</v>
      </c>
      <c r="AJ34" s="11">
        <v>0</v>
      </c>
      <c r="AK34" s="11">
        <f t="shared" si="61"/>
        <v>471250</v>
      </c>
      <c r="AL34" s="39">
        <f t="shared" si="62"/>
        <v>772600</v>
      </c>
      <c r="AM34" s="39">
        <f t="shared" si="62"/>
        <v>0</v>
      </c>
      <c r="AN34" s="39">
        <f t="shared" si="62"/>
        <v>0</v>
      </c>
      <c r="AO34" s="39">
        <f t="shared" si="62"/>
        <v>0</v>
      </c>
      <c r="AP34" s="39">
        <f t="shared" si="62"/>
        <v>0</v>
      </c>
      <c r="AQ34" s="39">
        <f t="shared" si="62"/>
        <v>0</v>
      </c>
      <c r="AR34" s="39">
        <f t="shared" si="63"/>
        <v>772600</v>
      </c>
      <c r="AS34" s="11">
        <v>8737400</v>
      </c>
      <c r="AT34" s="11">
        <v>0</v>
      </c>
      <c r="AU34" s="11">
        <v>0</v>
      </c>
      <c r="AV34" s="11">
        <v>0</v>
      </c>
      <c r="AW34" s="11">
        <v>0</v>
      </c>
      <c r="AX34" s="11">
        <v>0</v>
      </c>
      <c r="AY34" s="11">
        <f t="shared" si="64"/>
        <v>8737400</v>
      </c>
      <c r="AZ34" s="39">
        <f t="shared" si="65"/>
        <v>9510000</v>
      </c>
      <c r="BA34" s="39">
        <f t="shared" si="66"/>
        <v>0</v>
      </c>
      <c r="BB34" s="39">
        <f t="shared" si="67"/>
        <v>0</v>
      </c>
      <c r="BC34" s="39">
        <f t="shared" si="68"/>
        <v>0</v>
      </c>
      <c r="BD34" s="39">
        <f t="shared" si="69"/>
        <v>0</v>
      </c>
      <c r="BE34" s="39">
        <f t="shared" si="70"/>
        <v>0</v>
      </c>
      <c r="BF34" s="11">
        <f t="shared" si="71"/>
        <v>9510000</v>
      </c>
      <c r="BG34" s="70">
        <f t="shared" si="35"/>
        <v>9510000</v>
      </c>
      <c r="BH34" s="11" t="s">
        <v>140</v>
      </c>
      <c r="BI34" s="128" t="s">
        <v>68</v>
      </c>
      <c r="BJ34" s="19"/>
      <c r="BK34" s="39">
        <f t="shared" si="72"/>
        <v>772.6</v>
      </c>
      <c r="BL34" s="39">
        <f t="shared" si="73"/>
        <v>9510</v>
      </c>
      <c r="BM34" s="39">
        <f t="shared" si="74"/>
        <v>0</v>
      </c>
      <c r="BN34" s="39">
        <f t="shared" si="75"/>
        <v>0</v>
      </c>
      <c r="BO34" s="39">
        <f t="shared" si="76"/>
        <v>301.35000000000002</v>
      </c>
      <c r="BP34" s="39">
        <f t="shared" si="77"/>
        <v>471.25</v>
      </c>
      <c r="BQ34" s="39">
        <f t="shared" si="78"/>
        <v>8737.4</v>
      </c>
      <c r="BR34" s="39">
        <f t="shared" si="79"/>
        <v>772.6</v>
      </c>
      <c r="BS34" s="11">
        <f t="shared" si="80"/>
        <v>9510</v>
      </c>
      <c r="BT34" s="80">
        <v>0</v>
      </c>
      <c r="BU34" s="80">
        <v>0</v>
      </c>
      <c r="BV34" s="80">
        <v>0</v>
      </c>
      <c r="BW34" s="80">
        <v>772600</v>
      </c>
      <c r="BX34" s="80">
        <v>0</v>
      </c>
      <c r="BY34" s="80">
        <v>0</v>
      </c>
      <c r="BZ34" s="80">
        <v>0</v>
      </c>
      <c r="CA34" s="80">
        <v>0</v>
      </c>
      <c r="CB34" s="80">
        <v>0</v>
      </c>
      <c r="CC34" s="80">
        <v>0</v>
      </c>
      <c r="CD34" s="80">
        <v>0</v>
      </c>
      <c r="CE34" s="80">
        <v>0</v>
      </c>
      <c r="CF34" s="80">
        <v>0</v>
      </c>
      <c r="CG34" s="80">
        <v>0</v>
      </c>
      <c r="CH34" s="80">
        <v>0</v>
      </c>
      <c r="CI34" s="80">
        <v>0</v>
      </c>
      <c r="CJ34" s="80">
        <v>0</v>
      </c>
      <c r="CK34" s="12">
        <f t="shared" si="81"/>
        <v>772600</v>
      </c>
      <c r="CL34" s="12">
        <v>0</v>
      </c>
      <c r="CM34" s="12">
        <v>0</v>
      </c>
      <c r="CN34" s="12">
        <v>0</v>
      </c>
      <c r="CO34" s="80">
        <v>8737400</v>
      </c>
      <c r="CP34" s="12">
        <v>0</v>
      </c>
      <c r="CQ34" s="12">
        <v>0</v>
      </c>
      <c r="CR34" s="80">
        <v>0</v>
      </c>
      <c r="CS34" s="12">
        <v>0</v>
      </c>
      <c r="CT34" s="80">
        <v>0</v>
      </c>
      <c r="CU34" s="12">
        <v>0</v>
      </c>
      <c r="CV34" s="12">
        <v>0</v>
      </c>
      <c r="CW34" s="12">
        <v>0</v>
      </c>
      <c r="CX34" s="12">
        <v>0</v>
      </c>
      <c r="CY34" s="12">
        <v>0</v>
      </c>
      <c r="CZ34" s="12">
        <v>0</v>
      </c>
      <c r="DA34" s="12">
        <v>0</v>
      </c>
      <c r="DB34" s="12">
        <v>0</v>
      </c>
      <c r="DC34" s="12">
        <f t="shared" si="82"/>
        <v>8737400</v>
      </c>
      <c r="DD34" s="12">
        <f t="shared" si="83"/>
        <v>9510000</v>
      </c>
      <c r="DE34" s="13" t="s">
        <v>56</v>
      </c>
    </row>
    <row r="35" spans="1:109" s="7" customFormat="1" ht="68.25" customHeight="1">
      <c r="A35" s="151" t="s">
        <v>141</v>
      </c>
      <c r="B35" s="13" t="s">
        <v>99</v>
      </c>
      <c r="C35" s="13" t="s">
        <v>575</v>
      </c>
      <c r="D35" s="151" t="s">
        <v>142</v>
      </c>
      <c r="E35" s="151" t="s">
        <v>142</v>
      </c>
      <c r="F35" s="147">
        <v>10</v>
      </c>
      <c r="G35" s="147"/>
      <c r="H35" s="147" t="s">
        <v>616</v>
      </c>
      <c r="I35" s="13"/>
      <c r="J35" s="11">
        <v>1847000</v>
      </c>
      <c r="K35" s="11">
        <v>0</v>
      </c>
      <c r="L35" s="11">
        <v>0</v>
      </c>
      <c r="M35" s="11">
        <v>0</v>
      </c>
      <c r="N35" s="11">
        <v>0</v>
      </c>
      <c r="O35" s="11">
        <v>0</v>
      </c>
      <c r="P35" s="11">
        <f t="shared" si="58"/>
        <v>1847000</v>
      </c>
      <c r="Q35" s="11">
        <v>9788020</v>
      </c>
      <c r="R35" s="11">
        <v>0</v>
      </c>
      <c r="S35" s="11">
        <v>0</v>
      </c>
      <c r="T35" s="11">
        <v>0</v>
      </c>
      <c r="U35" s="11">
        <v>0</v>
      </c>
      <c r="V35" s="11">
        <v>0</v>
      </c>
      <c r="W35" s="11">
        <f t="shared" si="59"/>
        <v>9788020</v>
      </c>
      <c r="X35" s="11">
        <v>8220180</v>
      </c>
      <c r="Y35" s="11">
        <v>0</v>
      </c>
      <c r="Z35" s="11">
        <v>0</v>
      </c>
      <c r="AA35" s="11">
        <v>0</v>
      </c>
      <c r="AB35" s="11">
        <v>0</v>
      </c>
      <c r="AC35" s="11">
        <v>0</v>
      </c>
      <c r="AD35" s="11">
        <f t="shared" si="60"/>
        <v>8220180</v>
      </c>
      <c r="AE35" s="11">
        <v>0</v>
      </c>
      <c r="AF35" s="11">
        <v>0</v>
      </c>
      <c r="AG35" s="11">
        <v>0</v>
      </c>
      <c r="AH35" s="11">
        <v>0</v>
      </c>
      <c r="AI35" s="11">
        <v>0</v>
      </c>
      <c r="AJ35" s="11">
        <v>0</v>
      </c>
      <c r="AK35" s="11">
        <f t="shared" si="61"/>
        <v>0</v>
      </c>
      <c r="AL35" s="39">
        <f t="shared" si="62"/>
        <v>19855200</v>
      </c>
      <c r="AM35" s="39">
        <f t="shared" si="62"/>
        <v>0</v>
      </c>
      <c r="AN35" s="39">
        <f t="shared" si="62"/>
        <v>0</v>
      </c>
      <c r="AO35" s="39">
        <f t="shared" si="62"/>
        <v>0</v>
      </c>
      <c r="AP35" s="39">
        <f t="shared" si="62"/>
        <v>0</v>
      </c>
      <c r="AQ35" s="39">
        <f t="shared" si="62"/>
        <v>0</v>
      </c>
      <c r="AR35" s="39">
        <f t="shared" si="63"/>
        <v>19855200</v>
      </c>
      <c r="AS35" s="11">
        <v>0</v>
      </c>
      <c r="AT35" s="11">
        <v>0</v>
      </c>
      <c r="AU35" s="11">
        <v>0</v>
      </c>
      <c r="AV35" s="11">
        <v>0</v>
      </c>
      <c r="AW35" s="11">
        <v>0</v>
      </c>
      <c r="AX35" s="11">
        <v>0</v>
      </c>
      <c r="AY35" s="11">
        <f t="shared" si="64"/>
        <v>0</v>
      </c>
      <c r="AZ35" s="39">
        <f t="shared" si="65"/>
        <v>19855200</v>
      </c>
      <c r="BA35" s="39">
        <f t="shared" si="66"/>
        <v>0</v>
      </c>
      <c r="BB35" s="39">
        <f t="shared" si="67"/>
        <v>0</v>
      </c>
      <c r="BC35" s="39">
        <f t="shared" si="68"/>
        <v>0</v>
      </c>
      <c r="BD35" s="39">
        <f t="shared" si="69"/>
        <v>0</v>
      </c>
      <c r="BE35" s="39">
        <f t="shared" si="70"/>
        <v>0</v>
      </c>
      <c r="BF35" s="11">
        <f t="shared" si="71"/>
        <v>19855200</v>
      </c>
      <c r="BG35" s="70">
        <f t="shared" si="35"/>
        <v>19855200</v>
      </c>
      <c r="BH35" s="11" t="s">
        <v>143</v>
      </c>
      <c r="BI35" s="128" t="s">
        <v>142</v>
      </c>
      <c r="BJ35" s="19"/>
      <c r="BK35" s="39">
        <f t="shared" si="72"/>
        <v>19855.2</v>
      </c>
      <c r="BL35" s="39">
        <f t="shared" si="73"/>
        <v>19855.2</v>
      </c>
      <c r="BM35" s="39">
        <f t="shared" si="74"/>
        <v>1847</v>
      </c>
      <c r="BN35" s="39">
        <f t="shared" si="75"/>
        <v>9788.02</v>
      </c>
      <c r="BO35" s="39">
        <f t="shared" si="76"/>
        <v>8220.18</v>
      </c>
      <c r="BP35" s="39">
        <f t="shared" si="77"/>
        <v>0</v>
      </c>
      <c r="BQ35" s="39">
        <f t="shared" si="78"/>
        <v>0</v>
      </c>
      <c r="BR35" s="39">
        <f t="shared" si="79"/>
        <v>19855.2</v>
      </c>
      <c r="BS35" s="11">
        <f t="shared" si="80"/>
        <v>19855.2</v>
      </c>
      <c r="BT35" s="80">
        <v>2456270</v>
      </c>
      <c r="BU35" s="80">
        <v>978290</v>
      </c>
      <c r="BV35" s="80">
        <v>3604220</v>
      </c>
      <c r="BW35" s="80">
        <v>2456860</v>
      </c>
      <c r="BX35" s="80">
        <v>792220</v>
      </c>
      <c r="BY35" s="80">
        <v>1969180</v>
      </c>
      <c r="BZ35" s="80">
        <v>1397710</v>
      </c>
      <c r="CA35" s="80">
        <v>1476100</v>
      </c>
      <c r="CB35" s="80">
        <v>568950</v>
      </c>
      <c r="CC35" s="80">
        <v>1553540</v>
      </c>
      <c r="CD35" s="80">
        <v>501520</v>
      </c>
      <c r="CE35" s="80">
        <v>532070</v>
      </c>
      <c r="CF35" s="80">
        <v>180670</v>
      </c>
      <c r="CG35" s="80">
        <v>474650</v>
      </c>
      <c r="CH35" s="80">
        <v>912950</v>
      </c>
      <c r="CI35" s="80">
        <v>0</v>
      </c>
      <c r="CJ35" s="23">
        <v>0</v>
      </c>
      <c r="CK35" s="12">
        <f t="shared" si="81"/>
        <v>19855200</v>
      </c>
      <c r="CL35" s="12">
        <v>0</v>
      </c>
      <c r="CM35" s="12">
        <v>0</v>
      </c>
      <c r="CN35" s="12">
        <v>0</v>
      </c>
      <c r="CO35" s="80">
        <v>0</v>
      </c>
      <c r="CP35" s="12">
        <v>0</v>
      </c>
      <c r="CQ35" s="12">
        <v>0</v>
      </c>
      <c r="CR35" s="80">
        <v>0</v>
      </c>
      <c r="CS35" s="12">
        <v>0</v>
      </c>
      <c r="CT35" s="80">
        <v>0</v>
      </c>
      <c r="CU35" s="12">
        <v>0</v>
      </c>
      <c r="CV35" s="12">
        <v>0</v>
      </c>
      <c r="CW35" s="12">
        <v>0</v>
      </c>
      <c r="CX35" s="12">
        <v>0</v>
      </c>
      <c r="CY35" s="12">
        <v>0</v>
      </c>
      <c r="CZ35" s="12">
        <v>0</v>
      </c>
      <c r="DA35" s="12">
        <v>0</v>
      </c>
      <c r="DB35" s="12">
        <v>0</v>
      </c>
      <c r="DC35" s="12">
        <f t="shared" si="82"/>
        <v>0</v>
      </c>
      <c r="DD35" s="12">
        <f t="shared" si="83"/>
        <v>19855200</v>
      </c>
      <c r="DE35" s="13" t="s">
        <v>56</v>
      </c>
    </row>
    <row r="36" spans="1:109" s="7" customFormat="1" ht="38.25">
      <c r="A36" s="13" t="s">
        <v>144</v>
      </c>
      <c r="B36" s="13" t="s">
        <v>99</v>
      </c>
      <c r="C36" s="151" t="s">
        <v>145</v>
      </c>
      <c r="D36" s="151" t="s">
        <v>580</v>
      </c>
      <c r="E36" s="151" t="s">
        <v>553</v>
      </c>
      <c r="F36" s="147">
        <v>10</v>
      </c>
      <c r="G36" s="147"/>
      <c r="H36" s="147" t="s">
        <v>615</v>
      </c>
      <c r="I36" s="20"/>
      <c r="J36" s="11">
        <v>0</v>
      </c>
      <c r="K36" s="11">
        <v>0</v>
      </c>
      <c r="L36" s="11">
        <v>0</v>
      </c>
      <c r="M36" s="11">
        <v>0</v>
      </c>
      <c r="N36" s="11">
        <v>0</v>
      </c>
      <c r="O36" s="11">
        <v>0</v>
      </c>
      <c r="P36" s="11">
        <f t="shared" si="58"/>
        <v>0</v>
      </c>
      <c r="Q36" s="11">
        <v>0</v>
      </c>
      <c r="R36" s="11">
        <v>0</v>
      </c>
      <c r="S36" s="11">
        <v>0</v>
      </c>
      <c r="T36" s="11">
        <v>0</v>
      </c>
      <c r="U36" s="11">
        <v>0</v>
      </c>
      <c r="V36" s="11">
        <v>0</v>
      </c>
      <c r="W36" s="11">
        <f t="shared" si="59"/>
        <v>0</v>
      </c>
      <c r="X36" s="11">
        <v>0</v>
      </c>
      <c r="Y36" s="11">
        <v>0</v>
      </c>
      <c r="Z36" s="11">
        <v>0</v>
      </c>
      <c r="AA36" s="11">
        <v>0</v>
      </c>
      <c r="AB36" s="11">
        <v>0</v>
      </c>
      <c r="AC36" s="11">
        <v>0</v>
      </c>
      <c r="AD36" s="11">
        <f t="shared" si="60"/>
        <v>0</v>
      </c>
      <c r="AE36" s="39">
        <v>77000</v>
      </c>
      <c r="AF36" s="11">
        <v>0</v>
      </c>
      <c r="AG36" s="11">
        <v>0</v>
      </c>
      <c r="AH36" s="11">
        <v>0</v>
      </c>
      <c r="AI36" s="11">
        <v>0</v>
      </c>
      <c r="AJ36" s="11">
        <v>0</v>
      </c>
      <c r="AK36" s="21">
        <f t="shared" si="61"/>
        <v>77000</v>
      </c>
      <c r="AL36" s="39">
        <f t="shared" si="62"/>
        <v>77000</v>
      </c>
      <c r="AM36" s="39">
        <f t="shared" si="62"/>
        <v>0</v>
      </c>
      <c r="AN36" s="39">
        <f t="shared" si="62"/>
        <v>0</v>
      </c>
      <c r="AO36" s="39">
        <f t="shared" si="62"/>
        <v>0</v>
      </c>
      <c r="AP36" s="39">
        <f t="shared" si="62"/>
        <v>0</v>
      </c>
      <c r="AQ36" s="39">
        <f t="shared" si="62"/>
        <v>0</v>
      </c>
      <c r="AR36" s="39">
        <f t="shared" si="63"/>
        <v>77000</v>
      </c>
      <c r="AS36" s="39">
        <v>1359000</v>
      </c>
      <c r="AT36" s="11">
        <v>0</v>
      </c>
      <c r="AU36" s="11">
        <v>0</v>
      </c>
      <c r="AV36" s="11">
        <v>0</v>
      </c>
      <c r="AW36" s="11">
        <v>0</v>
      </c>
      <c r="AX36" s="11">
        <v>0</v>
      </c>
      <c r="AY36" s="11">
        <f t="shared" si="64"/>
        <v>1359000</v>
      </c>
      <c r="AZ36" s="39">
        <f t="shared" si="65"/>
        <v>1436000</v>
      </c>
      <c r="BA36" s="39">
        <f t="shared" si="66"/>
        <v>0</v>
      </c>
      <c r="BB36" s="39">
        <f t="shared" si="67"/>
        <v>0</v>
      </c>
      <c r="BC36" s="39">
        <f t="shared" si="68"/>
        <v>0</v>
      </c>
      <c r="BD36" s="39">
        <f t="shared" si="69"/>
        <v>0</v>
      </c>
      <c r="BE36" s="39">
        <f t="shared" si="70"/>
        <v>0</v>
      </c>
      <c r="BF36" s="11">
        <f t="shared" si="71"/>
        <v>1436000</v>
      </c>
      <c r="BG36" s="70">
        <f t="shared" si="35"/>
        <v>1436000</v>
      </c>
      <c r="BH36" s="128" t="s">
        <v>146</v>
      </c>
      <c r="BI36" s="128" t="s">
        <v>59</v>
      </c>
      <c r="BJ36" s="19"/>
      <c r="BK36" s="39">
        <f t="shared" si="72"/>
        <v>77</v>
      </c>
      <c r="BL36" s="39">
        <f t="shared" si="73"/>
        <v>1436</v>
      </c>
      <c r="BM36" s="39">
        <f t="shared" si="74"/>
        <v>0</v>
      </c>
      <c r="BN36" s="39">
        <f t="shared" si="75"/>
        <v>0</v>
      </c>
      <c r="BO36" s="39">
        <f t="shared" si="76"/>
        <v>0</v>
      </c>
      <c r="BP36" s="39">
        <f t="shared" si="77"/>
        <v>77</v>
      </c>
      <c r="BQ36" s="39">
        <f t="shared" si="78"/>
        <v>1359</v>
      </c>
      <c r="BR36" s="39">
        <f t="shared" si="79"/>
        <v>77</v>
      </c>
      <c r="BS36" s="11">
        <f t="shared" si="80"/>
        <v>1436</v>
      </c>
      <c r="BT36" s="80"/>
      <c r="BU36" s="80"/>
      <c r="BV36" s="80"/>
      <c r="BW36" s="80"/>
      <c r="BX36" s="80"/>
      <c r="BY36" s="80"/>
      <c r="BZ36" s="80"/>
      <c r="CA36" s="80"/>
      <c r="CB36" s="80"/>
      <c r="CC36" s="80"/>
      <c r="CD36" s="80"/>
      <c r="CE36" s="80"/>
      <c r="CF36" s="80"/>
      <c r="CG36" s="80"/>
      <c r="CH36" s="80"/>
      <c r="CI36" s="80"/>
      <c r="CJ36" s="80"/>
      <c r="CK36" s="12"/>
      <c r="CL36" s="12"/>
      <c r="CM36" s="12"/>
      <c r="CN36" s="12"/>
      <c r="CO36" s="12"/>
      <c r="CP36" s="12"/>
      <c r="CQ36" s="12"/>
      <c r="CR36" s="12"/>
      <c r="CS36" s="12"/>
      <c r="CT36" s="80"/>
      <c r="CU36" s="12"/>
      <c r="CV36" s="12"/>
      <c r="CW36" s="12"/>
      <c r="CX36" s="12"/>
      <c r="CY36" s="12"/>
      <c r="CZ36" s="12"/>
      <c r="DA36" s="12"/>
      <c r="DB36" s="12"/>
      <c r="DC36" s="12"/>
      <c r="DD36" s="12"/>
      <c r="DE36" s="13" t="s">
        <v>56</v>
      </c>
    </row>
    <row r="37" spans="1:109" s="7" customFormat="1" ht="38.25">
      <c r="A37" s="13" t="s">
        <v>147</v>
      </c>
      <c r="B37" s="13" t="s">
        <v>99</v>
      </c>
      <c r="C37" s="151" t="s">
        <v>148</v>
      </c>
      <c r="D37" s="151" t="s">
        <v>580</v>
      </c>
      <c r="E37" s="151" t="s">
        <v>37</v>
      </c>
      <c r="F37" s="147">
        <v>10</v>
      </c>
      <c r="G37" s="147"/>
      <c r="H37" s="147" t="s">
        <v>615</v>
      </c>
      <c r="I37" s="20"/>
      <c r="J37" s="11">
        <v>0</v>
      </c>
      <c r="K37" s="11">
        <v>0</v>
      </c>
      <c r="L37" s="11">
        <v>0</v>
      </c>
      <c r="M37" s="11">
        <v>0</v>
      </c>
      <c r="N37" s="11">
        <v>0</v>
      </c>
      <c r="O37" s="11">
        <v>0</v>
      </c>
      <c r="P37" s="11">
        <f t="shared" si="58"/>
        <v>0</v>
      </c>
      <c r="Q37" s="11">
        <v>0</v>
      </c>
      <c r="R37" s="11">
        <v>0</v>
      </c>
      <c r="S37" s="11">
        <v>0</v>
      </c>
      <c r="T37" s="11">
        <v>0</v>
      </c>
      <c r="U37" s="11">
        <v>0</v>
      </c>
      <c r="V37" s="11">
        <v>0</v>
      </c>
      <c r="W37" s="11">
        <f t="shared" si="59"/>
        <v>0</v>
      </c>
      <c r="X37" s="11">
        <v>0</v>
      </c>
      <c r="Y37" s="11">
        <v>0</v>
      </c>
      <c r="Z37" s="11">
        <v>0</v>
      </c>
      <c r="AA37" s="11">
        <v>0</v>
      </c>
      <c r="AB37" s="11">
        <v>0</v>
      </c>
      <c r="AC37" s="11">
        <v>0</v>
      </c>
      <c r="AD37" s="11">
        <f t="shared" si="60"/>
        <v>0</v>
      </c>
      <c r="AE37" s="39">
        <v>59775</v>
      </c>
      <c r="AF37" s="11">
        <v>0</v>
      </c>
      <c r="AG37" s="11">
        <v>0</v>
      </c>
      <c r="AH37" s="11">
        <v>0</v>
      </c>
      <c r="AI37" s="11">
        <v>0</v>
      </c>
      <c r="AJ37" s="11">
        <v>0</v>
      </c>
      <c r="AK37" s="21">
        <f t="shared" si="61"/>
        <v>59775</v>
      </c>
      <c r="AL37" s="39">
        <f t="shared" si="62"/>
        <v>59775</v>
      </c>
      <c r="AM37" s="39">
        <f t="shared" si="62"/>
        <v>0</v>
      </c>
      <c r="AN37" s="39">
        <f t="shared" si="62"/>
        <v>0</v>
      </c>
      <c r="AO37" s="39">
        <f t="shared" si="62"/>
        <v>0</v>
      </c>
      <c r="AP37" s="39">
        <f t="shared" si="62"/>
        <v>0</v>
      </c>
      <c r="AQ37" s="39">
        <f t="shared" si="62"/>
        <v>0</v>
      </c>
      <c r="AR37" s="39">
        <f t="shared" si="63"/>
        <v>59775</v>
      </c>
      <c r="AS37" s="39">
        <v>1434585</v>
      </c>
      <c r="AT37" s="11">
        <v>0</v>
      </c>
      <c r="AU37" s="11">
        <v>0</v>
      </c>
      <c r="AV37" s="11">
        <v>0</v>
      </c>
      <c r="AW37" s="11">
        <v>0</v>
      </c>
      <c r="AX37" s="11">
        <v>0</v>
      </c>
      <c r="AY37" s="11">
        <f t="shared" si="64"/>
        <v>1434585</v>
      </c>
      <c r="AZ37" s="39">
        <f t="shared" si="65"/>
        <v>1494360</v>
      </c>
      <c r="BA37" s="39">
        <f t="shared" si="66"/>
        <v>0</v>
      </c>
      <c r="BB37" s="39">
        <f t="shared" si="67"/>
        <v>0</v>
      </c>
      <c r="BC37" s="39">
        <f t="shared" si="68"/>
        <v>0</v>
      </c>
      <c r="BD37" s="39">
        <f t="shared" si="69"/>
        <v>0</v>
      </c>
      <c r="BE37" s="39">
        <f t="shared" si="70"/>
        <v>0</v>
      </c>
      <c r="BF37" s="11">
        <f t="shared" si="71"/>
        <v>1494360</v>
      </c>
      <c r="BG37" s="70">
        <f t="shared" si="35"/>
        <v>1494360</v>
      </c>
      <c r="BH37" s="128" t="s">
        <v>150</v>
      </c>
      <c r="BI37" s="128" t="s">
        <v>149</v>
      </c>
      <c r="BJ37" s="19"/>
      <c r="BK37" s="39">
        <f t="shared" si="72"/>
        <v>59.774999999999999</v>
      </c>
      <c r="BL37" s="39">
        <f t="shared" si="73"/>
        <v>1494.36</v>
      </c>
      <c r="BM37" s="39">
        <f t="shared" si="74"/>
        <v>0</v>
      </c>
      <c r="BN37" s="39">
        <f t="shared" si="75"/>
        <v>0</v>
      </c>
      <c r="BO37" s="39">
        <f t="shared" si="76"/>
        <v>0</v>
      </c>
      <c r="BP37" s="39">
        <f t="shared" si="77"/>
        <v>59.774999999999999</v>
      </c>
      <c r="BQ37" s="39">
        <f t="shared" si="78"/>
        <v>1434.585</v>
      </c>
      <c r="BR37" s="39">
        <f t="shared" si="79"/>
        <v>59.774999999999999</v>
      </c>
      <c r="BS37" s="11">
        <f t="shared" si="80"/>
        <v>1494.3600000000001</v>
      </c>
      <c r="BT37" s="80"/>
      <c r="BU37" s="80"/>
      <c r="BV37" s="80"/>
      <c r="BW37" s="80"/>
      <c r="BX37" s="80"/>
      <c r="BY37" s="80"/>
      <c r="BZ37" s="80"/>
      <c r="CA37" s="80"/>
      <c r="CB37" s="80"/>
      <c r="CC37" s="80"/>
      <c r="CD37" s="80"/>
      <c r="CE37" s="80"/>
      <c r="CF37" s="80"/>
      <c r="CG37" s="80"/>
      <c r="CH37" s="80"/>
      <c r="CI37" s="80"/>
      <c r="CJ37" s="80"/>
      <c r="CK37" s="12"/>
      <c r="CL37" s="12"/>
      <c r="CM37" s="12"/>
      <c r="CN37" s="12"/>
      <c r="CO37" s="12"/>
      <c r="CP37" s="12"/>
      <c r="CQ37" s="12"/>
      <c r="CR37" s="12"/>
      <c r="CS37" s="12"/>
      <c r="CT37" s="80"/>
      <c r="CU37" s="12"/>
      <c r="CV37" s="12"/>
      <c r="CW37" s="12"/>
      <c r="CX37" s="12"/>
      <c r="CY37" s="12"/>
      <c r="CZ37" s="12"/>
      <c r="DA37" s="12"/>
      <c r="DB37" s="12"/>
      <c r="DC37" s="12"/>
      <c r="DD37" s="12"/>
      <c r="DE37" s="13" t="s">
        <v>56</v>
      </c>
    </row>
    <row r="38" spans="1:109" s="7" customFormat="1" ht="38.25">
      <c r="A38" s="13" t="s">
        <v>151</v>
      </c>
      <c r="B38" s="13" t="s">
        <v>99</v>
      </c>
      <c r="C38" s="151" t="s">
        <v>152</v>
      </c>
      <c r="D38" s="151" t="s">
        <v>87</v>
      </c>
      <c r="E38" s="151" t="s">
        <v>559</v>
      </c>
      <c r="F38" s="147">
        <v>10</v>
      </c>
      <c r="G38" s="147"/>
      <c r="H38" s="147" t="s">
        <v>615</v>
      </c>
      <c r="I38" s="20"/>
      <c r="J38" s="11">
        <v>0</v>
      </c>
      <c r="K38" s="11">
        <v>0</v>
      </c>
      <c r="L38" s="11">
        <v>0</v>
      </c>
      <c r="M38" s="11">
        <v>0</v>
      </c>
      <c r="N38" s="11">
        <v>0</v>
      </c>
      <c r="O38" s="11">
        <v>0</v>
      </c>
      <c r="P38" s="11">
        <f t="shared" si="58"/>
        <v>0</v>
      </c>
      <c r="Q38" s="11">
        <v>0</v>
      </c>
      <c r="R38" s="11">
        <v>0</v>
      </c>
      <c r="S38" s="11">
        <v>0</v>
      </c>
      <c r="T38" s="11">
        <v>0</v>
      </c>
      <c r="U38" s="11">
        <v>0</v>
      </c>
      <c r="V38" s="11">
        <v>0</v>
      </c>
      <c r="W38" s="11">
        <f t="shared" si="59"/>
        <v>0</v>
      </c>
      <c r="X38" s="11">
        <v>0</v>
      </c>
      <c r="Y38" s="11">
        <v>0</v>
      </c>
      <c r="Z38" s="11">
        <v>0</v>
      </c>
      <c r="AA38" s="11">
        <v>0</v>
      </c>
      <c r="AB38" s="11">
        <v>0</v>
      </c>
      <c r="AC38" s="11">
        <v>0</v>
      </c>
      <c r="AD38" s="11">
        <f t="shared" si="60"/>
        <v>0</v>
      </c>
      <c r="AE38" s="39">
        <v>47544</v>
      </c>
      <c r="AF38" s="11">
        <v>0</v>
      </c>
      <c r="AG38" s="11">
        <v>0</v>
      </c>
      <c r="AH38" s="11">
        <v>0</v>
      </c>
      <c r="AI38" s="11">
        <v>0</v>
      </c>
      <c r="AJ38" s="11">
        <v>0</v>
      </c>
      <c r="AK38" s="21">
        <f t="shared" si="61"/>
        <v>47544</v>
      </c>
      <c r="AL38" s="39">
        <f t="shared" si="62"/>
        <v>47544</v>
      </c>
      <c r="AM38" s="39">
        <f t="shared" si="62"/>
        <v>0</v>
      </c>
      <c r="AN38" s="39">
        <f t="shared" si="62"/>
        <v>0</v>
      </c>
      <c r="AO38" s="39">
        <f t="shared" si="62"/>
        <v>0</v>
      </c>
      <c r="AP38" s="39">
        <f t="shared" si="62"/>
        <v>0</v>
      </c>
      <c r="AQ38" s="39">
        <f t="shared" si="62"/>
        <v>0</v>
      </c>
      <c r="AR38" s="39">
        <f t="shared" si="63"/>
        <v>47544</v>
      </c>
      <c r="AS38" s="39">
        <v>1141056</v>
      </c>
      <c r="AT38" s="11">
        <v>0</v>
      </c>
      <c r="AU38" s="11">
        <v>0</v>
      </c>
      <c r="AV38" s="11">
        <v>0</v>
      </c>
      <c r="AW38" s="11">
        <v>0</v>
      </c>
      <c r="AX38" s="11">
        <v>0</v>
      </c>
      <c r="AY38" s="11">
        <f t="shared" si="64"/>
        <v>1141056</v>
      </c>
      <c r="AZ38" s="39">
        <f t="shared" si="65"/>
        <v>1188600</v>
      </c>
      <c r="BA38" s="39">
        <f t="shared" si="66"/>
        <v>0</v>
      </c>
      <c r="BB38" s="39">
        <f t="shared" si="67"/>
        <v>0</v>
      </c>
      <c r="BC38" s="39">
        <f t="shared" si="68"/>
        <v>0</v>
      </c>
      <c r="BD38" s="39">
        <f t="shared" si="69"/>
        <v>0</v>
      </c>
      <c r="BE38" s="39">
        <f t="shared" si="70"/>
        <v>0</v>
      </c>
      <c r="BF38" s="11">
        <f t="shared" si="71"/>
        <v>1188600</v>
      </c>
      <c r="BG38" s="70">
        <f t="shared" si="35"/>
        <v>1188600</v>
      </c>
      <c r="BH38" s="128" t="s">
        <v>154</v>
      </c>
      <c r="BI38" s="128" t="s">
        <v>153</v>
      </c>
      <c r="BJ38" s="19"/>
      <c r="BK38" s="39">
        <f t="shared" si="72"/>
        <v>47.543999999999997</v>
      </c>
      <c r="BL38" s="39">
        <f t="shared" si="73"/>
        <v>1188.5999999999999</v>
      </c>
      <c r="BM38" s="39">
        <f t="shared" si="74"/>
        <v>0</v>
      </c>
      <c r="BN38" s="39">
        <f t="shared" si="75"/>
        <v>0</v>
      </c>
      <c r="BO38" s="39">
        <f t="shared" si="76"/>
        <v>0</v>
      </c>
      <c r="BP38" s="39">
        <f t="shared" si="77"/>
        <v>47.543999999999997</v>
      </c>
      <c r="BQ38" s="39">
        <f t="shared" si="78"/>
        <v>1141.056</v>
      </c>
      <c r="BR38" s="39">
        <f t="shared" si="79"/>
        <v>47.543999999999997</v>
      </c>
      <c r="BS38" s="11">
        <f t="shared" si="80"/>
        <v>1188.6000000000001</v>
      </c>
      <c r="BT38" s="80"/>
      <c r="BU38" s="80"/>
      <c r="BV38" s="80"/>
      <c r="BW38" s="80"/>
      <c r="BX38" s="80"/>
      <c r="BY38" s="80"/>
      <c r="BZ38" s="80"/>
      <c r="CA38" s="80"/>
      <c r="CB38" s="80"/>
      <c r="CC38" s="80"/>
      <c r="CD38" s="80"/>
      <c r="CE38" s="80"/>
      <c r="CF38" s="80"/>
      <c r="CG38" s="80"/>
      <c r="CH38" s="80"/>
      <c r="CI38" s="80"/>
      <c r="CJ38" s="80"/>
      <c r="CK38" s="12"/>
      <c r="CL38" s="12"/>
      <c r="CM38" s="12"/>
      <c r="CN38" s="12"/>
      <c r="CO38" s="12"/>
      <c r="CP38" s="12"/>
      <c r="CQ38" s="12"/>
      <c r="CR38" s="12"/>
      <c r="CS38" s="12"/>
      <c r="CT38" s="80"/>
      <c r="CU38" s="12"/>
      <c r="CV38" s="12"/>
      <c r="CW38" s="12"/>
      <c r="CX38" s="12"/>
      <c r="CY38" s="12"/>
      <c r="CZ38" s="12"/>
      <c r="DA38" s="12"/>
      <c r="DB38" s="12"/>
      <c r="DC38" s="12"/>
      <c r="DD38" s="12"/>
      <c r="DE38" s="13" t="s">
        <v>56</v>
      </c>
    </row>
    <row r="39" spans="1:109" s="7" customFormat="1" ht="25.5">
      <c r="A39" s="13" t="s">
        <v>155</v>
      </c>
      <c r="B39" s="13" t="s">
        <v>99</v>
      </c>
      <c r="C39" s="151" t="s">
        <v>156</v>
      </c>
      <c r="D39" s="151" t="s">
        <v>580</v>
      </c>
      <c r="E39" s="151" t="s">
        <v>31</v>
      </c>
      <c r="F39" s="147">
        <v>10</v>
      </c>
      <c r="G39" s="147"/>
      <c r="H39" s="147" t="s">
        <v>615</v>
      </c>
      <c r="I39" s="20"/>
      <c r="J39" s="11">
        <v>0</v>
      </c>
      <c r="K39" s="11">
        <v>0</v>
      </c>
      <c r="L39" s="11">
        <v>0</v>
      </c>
      <c r="M39" s="11">
        <v>0</v>
      </c>
      <c r="N39" s="11">
        <v>0</v>
      </c>
      <c r="O39" s="11">
        <v>0</v>
      </c>
      <c r="P39" s="11">
        <f t="shared" si="58"/>
        <v>0</v>
      </c>
      <c r="Q39" s="11">
        <v>0</v>
      </c>
      <c r="R39" s="11">
        <v>0</v>
      </c>
      <c r="S39" s="11">
        <v>0</v>
      </c>
      <c r="T39" s="11">
        <v>0</v>
      </c>
      <c r="U39" s="11">
        <v>0</v>
      </c>
      <c r="V39" s="11">
        <v>0</v>
      </c>
      <c r="W39" s="11">
        <f t="shared" si="59"/>
        <v>0</v>
      </c>
      <c r="X39" s="11">
        <v>0</v>
      </c>
      <c r="Y39" s="11">
        <v>0</v>
      </c>
      <c r="Z39" s="11">
        <v>0</v>
      </c>
      <c r="AA39" s="11">
        <v>0</v>
      </c>
      <c r="AB39" s="11">
        <v>0</v>
      </c>
      <c r="AC39" s="11">
        <v>0</v>
      </c>
      <c r="AD39" s="11">
        <f t="shared" si="60"/>
        <v>0</v>
      </c>
      <c r="AE39" s="39">
        <v>66500</v>
      </c>
      <c r="AF39" s="11">
        <v>0</v>
      </c>
      <c r="AG39" s="11">
        <v>0</v>
      </c>
      <c r="AH39" s="11">
        <v>0</v>
      </c>
      <c r="AI39" s="11">
        <v>0</v>
      </c>
      <c r="AJ39" s="11">
        <v>0</v>
      </c>
      <c r="AK39" s="21">
        <f t="shared" si="61"/>
        <v>66500</v>
      </c>
      <c r="AL39" s="39">
        <f t="shared" si="62"/>
        <v>66500</v>
      </c>
      <c r="AM39" s="39">
        <f t="shared" si="62"/>
        <v>0</v>
      </c>
      <c r="AN39" s="39">
        <f t="shared" si="62"/>
        <v>0</v>
      </c>
      <c r="AO39" s="39">
        <f t="shared" si="62"/>
        <v>0</v>
      </c>
      <c r="AP39" s="39">
        <f t="shared" si="62"/>
        <v>0</v>
      </c>
      <c r="AQ39" s="39">
        <f t="shared" si="62"/>
        <v>0</v>
      </c>
      <c r="AR39" s="39">
        <f t="shared" si="63"/>
        <v>66500</v>
      </c>
      <c r="AS39" s="39">
        <v>1236380</v>
      </c>
      <c r="AT39" s="11">
        <v>0</v>
      </c>
      <c r="AU39" s="11">
        <v>0</v>
      </c>
      <c r="AV39" s="11">
        <v>0</v>
      </c>
      <c r="AW39" s="11">
        <v>0</v>
      </c>
      <c r="AX39" s="11">
        <v>0</v>
      </c>
      <c r="AY39" s="11">
        <f t="shared" si="64"/>
        <v>1236380</v>
      </c>
      <c r="AZ39" s="39">
        <f t="shared" si="65"/>
        <v>1302880</v>
      </c>
      <c r="BA39" s="39">
        <f t="shared" si="66"/>
        <v>0</v>
      </c>
      <c r="BB39" s="39">
        <f t="shared" si="67"/>
        <v>0</v>
      </c>
      <c r="BC39" s="39">
        <f t="shared" si="68"/>
        <v>0</v>
      </c>
      <c r="BD39" s="39">
        <f t="shared" si="69"/>
        <v>0</v>
      </c>
      <c r="BE39" s="39">
        <f t="shared" si="70"/>
        <v>0</v>
      </c>
      <c r="BF39" s="11">
        <f t="shared" si="71"/>
        <v>1302880</v>
      </c>
      <c r="BG39" s="70">
        <f t="shared" si="35"/>
        <v>1302880</v>
      </c>
      <c r="BH39" s="128" t="s">
        <v>158</v>
      </c>
      <c r="BI39" s="128" t="s">
        <v>157</v>
      </c>
      <c r="BJ39" s="19"/>
      <c r="BK39" s="39">
        <f t="shared" si="72"/>
        <v>66.5</v>
      </c>
      <c r="BL39" s="39">
        <f t="shared" si="73"/>
        <v>1302.8800000000001</v>
      </c>
      <c r="BM39" s="39">
        <f t="shared" si="74"/>
        <v>0</v>
      </c>
      <c r="BN39" s="39">
        <f t="shared" si="75"/>
        <v>0</v>
      </c>
      <c r="BO39" s="39">
        <f t="shared" si="76"/>
        <v>0</v>
      </c>
      <c r="BP39" s="39">
        <f t="shared" si="77"/>
        <v>66.5</v>
      </c>
      <c r="BQ39" s="39">
        <f t="shared" si="78"/>
        <v>1236.3800000000001</v>
      </c>
      <c r="BR39" s="39">
        <f t="shared" si="79"/>
        <v>66.5</v>
      </c>
      <c r="BS39" s="11">
        <f t="shared" si="80"/>
        <v>1302.8800000000001</v>
      </c>
      <c r="BT39" s="80"/>
      <c r="BU39" s="80"/>
      <c r="BV39" s="80"/>
      <c r="BW39" s="80"/>
      <c r="BX39" s="80"/>
      <c r="BY39" s="80"/>
      <c r="BZ39" s="80"/>
      <c r="CA39" s="80"/>
      <c r="CB39" s="80"/>
      <c r="CC39" s="80"/>
      <c r="CD39" s="80"/>
      <c r="CE39" s="80"/>
      <c r="CF39" s="80"/>
      <c r="CG39" s="80"/>
      <c r="CH39" s="80"/>
      <c r="CI39" s="80"/>
      <c r="CJ39" s="80"/>
      <c r="CK39" s="12"/>
      <c r="CL39" s="12"/>
      <c r="CM39" s="12"/>
      <c r="CN39" s="12"/>
      <c r="CO39" s="12"/>
      <c r="CP39" s="12"/>
      <c r="CQ39" s="12"/>
      <c r="CR39" s="12"/>
      <c r="CS39" s="12"/>
      <c r="CT39" s="80"/>
      <c r="CU39" s="12"/>
      <c r="CV39" s="12"/>
      <c r="CW39" s="12"/>
      <c r="CX39" s="12"/>
      <c r="CY39" s="12"/>
      <c r="CZ39" s="12"/>
      <c r="DA39" s="12"/>
      <c r="DB39" s="12"/>
      <c r="DC39" s="12"/>
      <c r="DD39" s="12"/>
      <c r="DE39" s="13" t="s">
        <v>56</v>
      </c>
    </row>
    <row r="40" spans="1:109" s="7" customFormat="1" ht="25.5">
      <c r="A40" s="13" t="s">
        <v>159</v>
      </c>
      <c r="B40" s="13" t="s">
        <v>99</v>
      </c>
      <c r="C40" s="151" t="s">
        <v>160</v>
      </c>
      <c r="D40" s="151" t="s">
        <v>580</v>
      </c>
      <c r="E40" s="151" t="s">
        <v>32</v>
      </c>
      <c r="F40" s="147">
        <v>10</v>
      </c>
      <c r="G40" s="147"/>
      <c r="H40" s="147" t="s">
        <v>615</v>
      </c>
      <c r="I40" s="20"/>
      <c r="J40" s="11">
        <v>0</v>
      </c>
      <c r="K40" s="11">
        <v>0</v>
      </c>
      <c r="L40" s="11">
        <v>0</v>
      </c>
      <c r="M40" s="11">
        <v>0</v>
      </c>
      <c r="N40" s="11">
        <v>0</v>
      </c>
      <c r="O40" s="11">
        <v>0</v>
      </c>
      <c r="P40" s="11">
        <f t="shared" si="58"/>
        <v>0</v>
      </c>
      <c r="Q40" s="11">
        <v>0</v>
      </c>
      <c r="R40" s="11">
        <v>0</v>
      </c>
      <c r="S40" s="11">
        <v>0</v>
      </c>
      <c r="T40" s="11">
        <v>0</v>
      </c>
      <c r="U40" s="11">
        <v>0</v>
      </c>
      <c r="V40" s="11">
        <v>0</v>
      </c>
      <c r="W40" s="11">
        <f t="shared" si="59"/>
        <v>0</v>
      </c>
      <c r="X40" s="11">
        <v>0</v>
      </c>
      <c r="Y40" s="11">
        <v>0</v>
      </c>
      <c r="Z40" s="11">
        <v>0</v>
      </c>
      <c r="AA40" s="11">
        <v>0</v>
      </c>
      <c r="AB40" s="11">
        <v>0</v>
      </c>
      <c r="AC40" s="11">
        <v>0</v>
      </c>
      <c r="AD40" s="11">
        <f t="shared" si="60"/>
        <v>0</v>
      </c>
      <c r="AE40" s="39">
        <v>105800</v>
      </c>
      <c r="AF40" s="11">
        <v>0</v>
      </c>
      <c r="AG40" s="11">
        <v>0</v>
      </c>
      <c r="AH40" s="11">
        <v>0</v>
      </c>
      <c r="AI40" s="11">
        <v>0</v>
      </c>
      <c r="AJ40" s="11">
        <v>0</v>
      </c>
      <c r="AK40" s="21">
        <f t="shared" si="61"/>
        <v>105800</v>
      </c>
      <c r="AL40" s="39">
        <f t="shared" si="62"/>
        <v>105800</v>
      </c>
      <c r="AM40" s="39">
        <f t="shared" si="62"/>
        <v>0</v>
      </c>
      <c r="AN40" s="39">
        <f t="shared" si="62"/>
        <v>0</v>
      </c>
      <c r="AO40" s="39">
        <f t="shared" si="62"/>
        <v>0</v>
      </c>
      <c r="AP40" s="39">
        <f t="shared" si="62"/>
        <v>0</v>
      </c>
      <c r="AQ40" s="39">
        <f t="shared" si="62"/>
        <v>0</v>
      </c>
      <c r="AR40" s="39">
        <f t="shared" si="63"/>
        <v>105800</v>
      </c>
      <c r="AS40" s="39">
        <v>2038660</v>
      </c>
      <c r="AT40" s="11">
        <v>0</v>
      </c>
      <c r="AU40" s="11">
        <v>0</v>
      </c>
      <c r="AV40" s="11">
        <v>0</v>
      </c>
      <c r="AW40" s="11">
        <v>0</v>
      </c>
      <c r="AX40" s="11">
        <v>0</v>
      </c>
      <c r="AY40" s="11">
        <f t="shared" si="64"/>
        <v>2038660</v>
      </c>
      <c r="AZ40" s="39">
        <f t="shared" si="65"/>
        <v>2144460</v>
      </c>
      <c r="BA40" s="39">
        <f t="shared" si="66"/>
        <v>0</v>
      </c>
      <c r="BB40" s="39">
        <f t="shared" si="67"/>
        <v>0</v>
      </c>
      <c r="BC40" s="39">
        <f t="shared" si="68"/>
        <v>0</v>
      </c>
      <c r="BD40" s="39">
        <f t="shared" si="69"/>
        <v>0</v>
      </c>
      <c r="BE40" s="39">
        <f t="shared" si="70"/>
        <v>0</v>
      </c>
      <c r="BF40" s="11">
        <f t="shared" si="71"/>
        <v>2144460</v>
      </c>
      <c r="BG40" s="70">
        <f t="shared" si="35"/>
        <v>2144460</v>
      </c>
      <c r="BH40" s="128" t="s">
        <v>161</v>
      </c>
      <c r="BI40" s="128" t="s">
        <v>63</v>
      </c>
      <c r="BJ40" s="19"/>
      <c r="BK40" s="39">
        <f t="shared" si="72"/>
        <v>105.8</v>
      </c>
      <c r="BL40" s="39">
        <f t="shared" si="73"/>
        <v>2144.46</v>
      </c>
      <c r="BM40" s="39">
        <f t="shared" si="74"/>
        <v>0</v>
      </c>
      <c r="BN40" s="39">
        <f t="shared" si="75"/>
        <v>0</v>
      </c>
      <c r="BO40" s="39">
        <f t="shared" si="76"/>
        <v>0</v>
      </c>
      <c r="BP40" s="39">
        <f t="shared" si="77"/>
        <v>105.8</v>
      </c>
      <c r="BQ40" s="39">
        <f t="shared" si="78"/>
        <v>2038.66</v>
      </c>
      <c r="BR40" s="39">
        <f t="shared" si="79"/>
        <v>105.8</v>
      </c>
      <c r="BS40" s="11">
        <f t="shared" si="80"/>
        <v>2144.46</v>
      </c>
      <c r="BT40" s="80"/>
      <c r="BU40" s="80"/>
      <c r="BV40" s="80"/>
      <c r="BW40" s="80"/>
      <c r="BX40" s="80"/>
      <c r="BY40" s="80"/>
      <c r="BZ40" s="80"/>
      <c r="CA40" s="80"/>
      <c r="CB40" s="80"/>
      <c r="CC40" s="80"/>
      <c r="CD40" s="80"/>
      <c r="CE40" s="80"/>
      <c r="CF40" s="80"/>
      <c r="CG40" s="80"/>
      <c r="CH40" s="80"/>
      <c r="CI40" s="80"/>
      <c r="CJ40" s="80"/>
      <c r="CK40" s="12"/>
      <c r="CL40" s="12"/>
      <c r="CM40" s="12"/>
      <c r="CN40" s="12"/>
      <c r="CO40" s="12"/>
      <c r="CP40" s="12"/>
      <c r="CQ40" s="12"/>
      <c r="CR40" s="80"/>
      <c r="CS40" s="12"/>
      <c r="CT40" s="80"/>
      <c r="CU40" s="12"/>
      <c r="CV40" s="12"/>
      <c r="CW40" s="12"/>
      <c r="CX40" s="12"/>
      <c r="CY40" s="12"/>
      <c r="CZ40" s="12"/>
      <c r="DA40" s="12"/>
      <c r="DB40" s="12"/>
      <c r="DC40" s="12"/>
      <c r="DD40" s="12"/>
      <c r="DE40" s="13" t="s">
        <v>56</v>
      </c>
    </row>
    <row r="41" spans="1:109" s="7" customFormat="1" ht="38.25">
      <c r="A41" s="13" t="s">
        <v>162</v>
      </c>
      <c r="B41" s="13" t="s">
        <v>99</v>
      </c>
      <c r="C41" s="151" t="s">
        <v>163</v>
      </c>
      <c r="D41" s="151" t="s">
        <v>580</v>
      </c>
      <c r="E41" s="151" t="s">
        <v>32</v>
      </c>
      <c r="F41" s="147">
        <v>10</v>
      </c>
      <c r="G41" s="147"/>
      <c r="H41" s="147" t="s">
        <v>615</v>
      </c>
      <c r="I41" s="20"/>
      <c r="J41" s="11">
        <v>0</v>
      </c>
      <c r="K41" s="11">
        <v>0</v>
      </c>
      <c r="L41" s="11">
        <v>0</v>
      </c>
      <c r="M41" s="11">
        <v>0</v>
      </c>
      <c r="N41" s="11">
        <v>0</v>
      </c>
      <c r="O41" s="11">
        <v>0</v>
      </c>
      <c r="P41" s="11">
        <f t="shared" si="58"/>
        <v>0</v>
      </c>
      <c r="Q41" s="11">
        <v>0</v>
      </c>
      <c r="R41" s="11">
        <v>0</v>
      </c>
      <c r="S41" s="11">
        <v>0</v>
      </c>
      <c r="T41" s="11">
        <v>0</v>
      </c>
      <c r="U41" s="11">
        <v>0</v>
      </c>
      <c r="V41" s="11">
        <v>0</v>
      </c>
      <c r="W41" s="11">
        <f t="shared" si="59"/>
        <v>0</v>
      </c>
      <c r="X41" s="11">
        <v>0</v>
      </c>
      <c r="Y41" s="11">
        <v>0</v>
      </c>
      <c r="Z41" s="11">
        <v>0</v>
      </c>
      <c r="AA41" s="11">
        <v>0</v>
      </c>
      <c r="AB41" s="11">
        <v>0</v>
      </c>
      <c r="AC41" s="11">
        <v>0</v>
      </c>
      <c r="AD41" s="11">
        <f t="shared" si="60"/>
        <v>0</v>
      </c>
      <c r="AE41" s="39">
        <v>85500</v>
      </c>
      <c r="AF41" s="11">
        <v>0</v>
      </c>
      <c r="AG41" s="11">
        <v>0</v>
      </c>
      <c r="AH41" s="11">
        <v>0</v>
      </c>
      <c r="AI41" s="11">
        <v>0</v>
      </c>
      <c r="AJ41" s="11">
        <v>0</v>
      </c>
      <c r="AK41" s="21">
        <f t="shared" si="61"/>
        <v>85500</v>
      </c>
      <c r="AL41" s="39">
        <f t="shared" si="62"/>
        <v>85500</v>
      </c>
      <c r="AM41" s="39">
        <f t="shared" si="62"/>
        <v>0</v>
      </c>
      <c r="AN41" s="39">
        <f t="shared" si="62"/>
        <v>0</v>
      </c>
      <c r="AO41" s="39">
        <f t="shared" si="62"/>
        <v>0</v>
      </c>
      <c r="AP41" s="39">
        <f t="shared" si="62"/>
        <v>0</v>
      </c>
      <c r="AQ41" s="39">
        <f t="shared" si="62"/>
        <v>0</v>
      </c>
      <c r="AR41" s="39">
        <f t="shared" si="63"/>
        <v>85500</v>
      </c>
      <c r="AS41" s="39">
        <v>1664090</v>
      </c>
      <c r="AT41" s="11">
        <v>0</v>
      </c>
      <c r="AU41" s="11">
        <v>0</v>
      </c>
      <c r="AV41" s="11">
        <v>0</v>
      </c>
      <c r="AW41" s="11">
        <v>0</v>
      </c>
      <c r="AX41" s="11">
        <v>0</v>
      </c>
      <c r="AY41" s="11">
        <f t="shared" si="64"/>
        <v>1664090</v>
      </c>
      <c r="AZ41" s="39">
        <f t="shared" si="65"/>
        <v>1749590</v>
      </c>
      <c r="BA41" s="39">
        <f t="shared" si="66"/>
        <v>0</v>
      </c>
      <c r="BB41" s="39">
        <f t="shared" si="67"/>
        <v>0</v>
      </c>
      <c r="BC41" s="39">
        <f t="shared" si="68"/>
        <v>0</v>
      </c>
      <c r="BD41" s="39">
        <f t="shared" si="69"/>
        <v>0</v>
      </c>
      <c r="BE41" s="39">
        <f t="shared" si="70"/>
        <v>0</v>
      </c>
      <c r="BF41" s="11">
        <f t="shared" si="71"/>
        <v>1749590</v>
      </c>
      <c r="BG41" s="70">
        <f t="shared" si="35"/>
        <v>1749590</v>
      </c>
      <c r="BH41" s="128" t="s">
        <v>164</v>
      </c>
      <c r="BI41" s="128" t="s">
        <v>63</v>
      </c>
      <c r="BJ41" s="19"/>
      <c r="BK41" s="39">
        <f t="shared" si="72"/>
        <v>85.5</v>
      </c>
      <c r="BL41" s="39">
        <f t="shared" si="73"/>
        <v>1749.59</v>
      </c>
      <c r="BM41" s="39">
        <f t="shared" si="74"/>
        <v>0</v>
      </c>
      <c r="BN41" s="39">
        <f t="shared" si="75"/>
        <v>0</v>
      </c>
      <c r="BO41" s="39">
        <f t="shared" si="76"/>
        <v>0</v>
      </c>
      <c r="BP41" s="39">
        <f t="shared" si="77"/>
        <v>85.5</v>
      </c>
      <c r="BQ41" s="39">
        <f t="shared" si="78"/>
        <v>1664.09</v>
      </c>
      <c r="BR41" s="39">
        <f t="shared" si="79"/>
        <v>85.5</v>
      </c>
      <c r="BS41" s="11">
        <f t="shared" si="80"/>
        <v>1749.59</v>
      </c>
      <c r="BT41" s="80"/>
      <c r="BU41" s="80"/>
      <c r="BV41" s="80"/>
      <c r="BW41" s="80"/>
      <c r="BX41" s="80"/>
      <c r="BY41" s="80"/>
      <c r="BZ41" s="80"/>
      <c r="CA41" s="80"/>
      <c r="CB41" s="80"/>
      <c r="CC41" s="80"/>
      <c r="CD41" s="80"/>
      <c r="CE41" s="80"/>
      <c r="CF41" s="80"/>
      <c r="CG41" s="80"/>
      <c r="CH41" s="80"/>
      <c r="CI41" s="80"/>
      <c r="CJ41" s="80"/>
      <c r="CK41" s="12"/>
      <c r="CL41" s="12"/>
      <c r="CM41" s="12"/>
      <c r="CN41" s="12"/>
      <c r="CO41" s="80"/>
      <c r="CP41" s="12"/>
      <c r="CQ41" s="12"/>
      <c r="CR41" s="80"/>
      <c r="CS41" s="12"/>
      <c r="CT41" s="80"/>
      <c r="CU41" s="12"/>
      <c r="CV41" s="12"/>
      <c r="CW41" s="12"/>
      <c r="CX41" s="12"/>
      <c r="CY41" s="12"/>
      <c r="CZ41" s="12"/>
      <c r="DA41" s="12"/>
      <c r="DB41" s="12"/>
      <c r="DC41" s="12"/>
      <c r="DD41" s="12"/>
      <c r="DE41" s="13" t="s">
        <v>56</v>
      </c>
    </row>
    <row r="42" spans="1:109" s="7" customFormat="1" ht="51">
      <c r="A42" s="13" t="s">
        <v>165</v>
      </c>
      <c r="B42" s="13" t="s">
        <v>99</v>
      </c>
      <c r="C42" s="151" t="s">
        <v>166</v>
      </c>
      <c r="D42" s="151" t="s">
        <v>87</v>
      </c>
      <c r="E42" s="151" t="s">
        <v>560</v>
      </c>
      <c r="F42" s="147">
        <v>10</v>
      </c>
      <c r="G42" s="147"/>
      <c r="H42" s="147" t="s">
        <v>615</v>
      </c>
      <c r="I42" s="20"/>
      <c r="J42" s="11">
        <v>0</v>
      </c>
      <c r="K42" s="11">
        <v>0</v>
      </c>
      <c r="L42" s="11">
        <v>0</v>
      </c>
      <c r="M42" s="11">
        <v>0</v>
      </c>
      <c r="N42" s="11">
        <v>0</v>
      </c>
      <c r="O42" s="11">
        <v>0</v>
      </c>
      <c r="P42" s="11">
        <f t="shared" si="58"/>
        <v>0</v>
      </c>
      <c r="Q42" s="11">
        <v>0</v>
      </c>
      <c r="R42" s="11">
        <v>0</v>
      </c>
      <c r="S42" s="11">
        <v>0</v>
      </c>
      <c r="T42" s="11">
        <v>0</v>
      </c>
      <c r="U42" s="11">
        <v>0</v>
      </c>
      <c r="V42" s="11">
        <v>0</v>
      </c>
      <c r="W42" s="11">
        <f t="shared" si="59"/>
        <v>0</v>
      </c>
      <c r="X42" s="11">
        <v>0</v>
      </c>
      <c r="Y42" s="11">
        <v>0</v>
      </c>
      <c r="Z42" s="11">
        <v>0</v>
      </c>
      <c r="AA42" s="11">
        <v>0</v>
      </c>
      <c r="AB42" s="11">
        <v>0</v>
      </c>
      <c r="AC42" s="11">
        <v>0</v>
      </c>
      <c r="AD42" s="11">
        <f t="shared" si="60"/>
        <v>0</v>
      </c>
      <c r="AE42" s="39">
        <v>50500</v>
      </c>
      <c r="AF42" s="11">
        <v>0</v>
      </c>
      <c r="AG42" s="11">
        <v>0</v>
      </c>
      <c r="AH42" s="11">
        <v>0</v>
      </c>
      <c r="AI42" s="11">
        <v>0</v>
      </c>
      <c r="AJ42" s="11">
        <v>0</v>
      </c>
      <c r="AK42" s="21">
        <f t="shared" si="61"/>
        <v>50500</v>
      </c>
      <c r="AL42" s="39">
        <f t="shared" si="62"/>
        <v>50500</v>
      </c>
      <c r="AM42" s="39">
        <f t="shared" si="62"/>
        <v>0</v>
      </c>
      <c r="AN42" s="39">
        <f t="shared" si="62"/>
        <v>0</v>
      </c>
      <c r="AO42" s="39">
        <f t="shared" si="62"/>
        <v>0</v>
      </c>
      <c r="AP42" s="39">
        <f t="shared" si="62"/>
        <v>0</v>
      </c>
      <c r="AQ42" s="39">
        <f t="shared" si="62"/>
        <v>0</v>
      </c>
      <c r="AR42" s="39">
        <f t="shared" si="63"/>
        <v>50500</v>
      </c>
      <c r="AS42" s="39">
        <v>959600</v>
      </c>
      <c r="AT42" s="11">
        <v>0</v>
      </c>
      <c r="AU42" s="11">
        <v>0</v>
      </c>
      <c r="AV42" s="11">
        <v>0</v>
      </c>
      <c r="AW42" s="11">
        <v>0</v>
      </c>
      <c r="AX42" s="11">
        <v>0</v>
      </c>
      <c r="AY42" s="11">
        <f t="shared" si="64"/>
        <v>959600</v>
      </c>
      <c r="AZ42" s="39">
        <f t="shared" si="65"/>
        <v>1010100</v>
      </c>
      <c r="BA42" s="39">
        <f t="shared" si="66"/>
        <v>0</v>
      </c>
      <c r="BB42" s="39">
        <f t="shared" si="67"/>
        <v>0</v>
      </c>
      <c r="BC42" s="39">
        <f t="shared" si="68"/>
        <v>0</v>
      </c>
      <c r="BD42" s="39">
        <f t="shared" si="69"/>
        <v>0</v>
      </c>
      <c r="BE42" s="39">
        <f t="shared" si="70"/>
        <v>0</v>
      </c>
      <c r="BF42" s="11">
        <f t="shared" si="71"/>
        <v>1010100</v>
      </c>
      <c r="BG42" s="70">
        <f t="shared" si="35"/>
        <v>1010100</v>
      </c>
      <c r="BH42" s="128" t="s">
        <v>168</v>
      </c>
      <c r="BI42" s="128" t="s">
        <v>167</v>
      </c>
      <c r="BJ42" s="19"/>
      <c r="BK42" s="39">
        <f t="shared" si="72"/>
        <v>50.5</v>
      </c>
      <c r="BL42" s="39">
        <f t="shared" si="73"/>
        <v>1010.1</v>
      </c>
      <c r="BM42" s="39">
        <f t="shared" si="74"/>
        <v>0</v>
      </c>
      <c r="BN42" s="39">
        <f t="shared" si="75"/>
        <v>0</v>
      </c>
      <c r="BO42" s="39">
        <f t="shared" si="76"/>
        <v>0</v>
      </c>
      <c r="BP42" s="39">
        <f t="shared" si="77"/>
        <v>50.5</v>
      </c>
      <c r="BQ42" s="39">
        <f t="shared" si="78"/>
        <v>959.6</v>
      </c>
      <c r="BR42" s="39">
        <f t="shared" si="79"/>
        <v>50.5</v>
      </c>
      <c r="BS42" s="11">
        <f t="shared" si="80"/>
        <v>1010.1</v>
      </c>
      <c r="BT42" s="80"/>
      <c r="BU42" s="80"/>
      <c r="BV42" s="80"/>
      <c r="BW42" s="80"/>
      <c r="BX42" s="80"/>
      <c r="BY42" s="80"/>
      <c r="BZ42" s="80"/>
      <c r="CA42" s="80"/>
      <c r="CB42" s="80"/>
      <c r="CC42" s="80"/>
      <c r="CD42" s="80"/>
      <c r="CE42" s="80"/>
      <c r="CF42" s="80"/>
      <c r="CG42" s="80"/>
      <c r="CH42" s="80"/>
      <c r="CI42" s="80"/>
      <c r="CJ42" s="23"/>
      <c r="CK42" s="12"/>
      <c r="CL42" s="12"/>
      <c r="CM42" s="12"/>
      <c r="CN42" s="12"/>
      <c r="CO42" s="80"/>
      <c r="CP42" s="12"/>
      <c r="CQ42" s="12"/>
      <c r="CR42" s="80"/>
      <c r="CS42" s="12"/>
      <c r="CT42" s="80"/>
      <c r="CU42" s="12"/>
      <c r="CV42" s="12"/>
      <c r="CW42" s="12"/>
      <c r="CX42" s="12"/>
      <c r="CY42" s="12"/>
      <c r="CZ42" s="12"/>
      <c r="DA42" s="12"/>
      <c r="DB42" s="12"/>
      <c r="DC42" s="12"/>
      <c r="DD42" s="12"/>
      <c r="DE42" s="13" t="s">
        <v>56</v>
      </c>
    </row>
    <row r="43" spans="1:109" s="7" customFormat="1" ht="38.25">
      <c r="A43" s="13" t="s">
        <v>169</v>
      </c>
      <c r="B43" s="13" t="s">
        <v>99</v>
      </c>
      <c r="C43" s="151" t="s">
        <v>170</v>
      </c>
      <c r="D43" s="151" t="s">
        <v>580</v>
      </c>
      <c r="E43" s="151" t="s">
        <v>553</v>
      </c>
      <c r="F43" s="147">
        <v>10</v>
      </c>
      <c r="G43" s="147"/>
      <c r="H43" s="147" t="s">
        <v>615</v>
      </c>
      <c r="I43" s="20"/>
      <c r="J43" s="11">
        <v>0</v>
      </c>
      <c r="K43" s="11">
        <v>0</v>
      </c>
      <c r="L43" s="11">
        <v>0</v>
      </c>
      <c r="M43" s="11">
        <v>0</v>
      </c>
      <c r="N43" s="11">
        <v>0</v>
      </c>
      <c r="O43" s="11">
        <v>0</v>
      </c>
      <c r="P43" s="11">
        <f t="shared" si="58"/>
        <v>0</v>
      </c>
      <c r="Q43" s="11">
        <v>0</v>
      </c>
      <c r="R43" s="11">
        <v>0</v>
      </c>
      <c r="S43" s="11">
        <v>0</v>
      </c>
      <c r="T43" s="11">
        <v>0</v>
      </c>
      <c r="U43" s="11">
        <v>0</v>
      </c>
      <c r="V43" s="11">
        <v>0</v>
      </c>
      <c r="W43" s="11">
        <f t="shared" si="59"/>
        <v>0</v>
      </c>
      <c r="X43" s="11">
        <v>0</v>
      </c>
      <c r="Y43" s="11">
        <v>0</v>
      </c>
      <c r="Z43" s="11">
        <v>0</v>
      </c>
      <c r="AA43" s="11">
        <v>0</v>
      </c>
      <c r="AB43" s="11">
        <v>0</v>
      </c>
      <c r="AC43" s="11">
        <v>0</v>
      </c>
      <c r="AD43" s="11">
        <f t="shared" si="60"/>
        <v>0</v>
      </c>
      <c r="AE43" s="39">
        <v>54163</v>
      </c>
      <c r="AF43" s="11">
        <v>0</v>
      </c>
      <c r="AG43" s="11">
        <v>0</v>
      </c>
      <c r="AH43" s="11">
        <v>0</v>
      </c>
      <c r="AI43" s="11">
        <v>0</v>
      </c>
      <c r="AJ43" s="11">
        <v>0</v>
      </c>
      <c r="AK43" s="21">
        <f t="shared" si="61"/>
        <v>54163</v>
      </c>
      <c r="AL43" s="39">
        <f t="shared" si="62"/>
        <v>54163</v>
      </c>
      <c r="AM43" s="39">
        <f t="shared" si="62"/>
        <v>0</v>
      </c>
      <c r="AN43" s="39">
        <f t="shared" si="62"/>
        <v>0</v>
      </c>
      <c r="AO43" s="39">
        <f t="shared" si="62"/>
        <v>0</v>
      </c>
      <c r="AP43" s="39">
        <f t="shared" si="62"/>
        <v>0</v>
      </c>
      <c r="AQ43" s="39">
        <f t="shared" si="62"/>
        <v>0</v>
      </c>
      <c r="AR43" s="39">
        <f t="shared" si="63"/>
        <v>54163</v>
      </c>
      <c r="AS43" s="39">
        <v>1299917</v>
      </c>
      <c r="AT43" s="11">
        <v>0</v>
      </c>
      <c r="AU43" s="11">
        <v>0</v>
      </c>
      <c r="AV43" s="11">
        <v>0</v>
      </c>
      <c r="AW43" s="11">
        <v>0</v>
      </c>
      <c r="AX43" s="11">
        <v>0</v>
      </c>
      <c r="AY43" s="11">
        <f t="shared" si="64"/>
        <v>1299917</v>
      </c>
      <c r="AZ43" s="39">
        <f t="shared" si="65"/>
        <v>1354080</v>
      </c>
      <c r="BA43" s="39">
        <f t="shared" si="66"/>
        <v>0</v>
      </c>
      <c r="BB43" s="39">
        <f t="shared" si="67"/>
        <v>0</v>
      </c>
      <c r="BC43" s="39">
        <f t="shared" si="68"/>
        <v>0</v>
      </c>
      <c r="BD43" s="39">
        <f t="shared" si="69"/>
        <v>0</v>
      </c>
      <c r="BE43" s="39">
        <f t="shared" si="70"/>
        <v>0</v>
      </c>
      <c r="BF43" s="11">
        <f t="shared" si="71"/>
        <v>1354080</v>
      </c>
      <c r="BG43" s="70">
        <f t="shared" si="35"/>
        <v>1354080</v>
      </c>
      <c r="BH43" s="128" t="s">
        <v>171</v>
      </c>
      <c r="BI43" s="128" t="s">
        <v>59</v>
      </c>
      <c r="BJ43" s="19"/>
      <c r="BK43" s="39">
        <f t="shared" si="72"/>
        <v>54.162999999999997</v>
      </c>
      <c r="BL43" s="39">
        <f t="shared" si="73"/>
        <v>1354.08</v>
      </c>
      <c r="BM43" s="39">
        <f t="shared" si="74"/>
        <v>0</v>
      </c>
      <c r="BN43" s="39">
        <f t="shared" si="75"/>
        <v>0</v>
      </c>
      <c r="BO43" s="39">
        <f t="shared" si="76"/>
        <v>0</v>
      </c>
      <c r="BP43" s="39">
        <f t="shared" si="77"/>
        <v>54.162999999999997</v>
      </c>
      <c r="BQ43" s="39">
        <f t="shared" si="78"/>
        <v>1299.9169999999999</v>
      </c>
      <c r="BR43" s="39">
        <f t="shared" si="79"/>
        <v>54.162999999999997</v>
      </c>
      <c r="BS43" s="11">
        <f t="shared" si="80"/>
        <v>1354.08</v>
      </c>
      <c r="BT43" s="80"/>
      <c r="BU43" s="80"/>
      <c r="BV43" s="80"/>
      <c r="BW43" s="80"/>
      <c r="BX43" s="80"/>
      <c r="BY43" s="80"/>
      <c r="BZ43" s="80"/>
      <c r="CA43" s="80"/>
      <c r="CB43" s="80"/>
      <c r="CC43" s="80"/>
      <c r="CD43" s="80"/>
      <c r="CE43" s="80"/>
      <c r="CF43" s="80"/>
      <c r="CG43" s="80"/>
      <c r="CH43" s="80"/>
      <c r="CI43" s="80"/>
      <c r="CJ43" s="23"/>
      <c r="CK43" s="12"/>
      <c r="CL43" s="12"/>
      <c r="CM43" s="12"/>
      <c r="CN43" s="12"/>
      <c r="CO43" s="80"/>
      <c r="CP43" s="12"/>
      <c r="CQ43" s="12"/>
      <c r="CR43" s="80"/>
      <c r="CS43" s="12"/>
      <c r="CT43" s="80"/>
      <c r="CU43" s="12"/>
      <c r="CV43" s="12"/>
      <c r="CW43" s="12"/>
      <c r="CX43" s="12"/>
      <c r="CY43" s="12"/>
      <c r="CZ43" s="12"/>
      <c r="DA43" s="12"/>
      <c r="DB43" s="12"/>
      <c r="DC43" s="12"/>
      <c r="DD43" s="12"/>
      <c r="DE43" s="13" t="s">
        <v>56</v>
      </c>
    </row>
    <row r="44" spans="1:109" s="7" customFormat="1" ht="38.25">
      <c r="A44" s="13" t="s">
        <v>172</v>
      </c>
      <c r="B44" s="13" t="s">
        <v>99</v>
      </c>
      <c r="C44" s="151" t="s">
        <v>173</v>
      </c>
      <c r="D44" s="151" t="s">
        <v>580</v>
      </c>
      <c r="E44" s="151" t="s">
        <v>553</v>
      </c>
      <c r="F44" s="147">
        <v>10</v>
      </c>
      <c r="G44" s="147"/>
      <c r="H44" s="147" t="s">
        <v>615</v>
      </c>
      <c r="I44" s="20"/>
      <c r="J44" s="11">
        <v>0</v>
      </c>
      <c r="K44" s="11">
        <v>0</v>
      </c>
      <c r="L44" s="11">
        <v>0</v>
      </c>
      <c r="M44" s="11">
        <v>0</v>
      </c>
      <c r="N44" s="11">
        <v>0</v>
      </c>
      <c r="O44" s="11">
        <v>0</v>
      </c>
      <c r="P44" s="11">
        <f t="shared" si="58"/>
        <v>0</v>
      </c>
      <c r="Q44" s="11">
        <v>0</v>
      </c>
      <c r="R44" s="11">
        <v>0</v>
      </c>
      <c r="S44" s="11">
        <v>0</v>
      </c>
      <c r="T44" s="11">
        <v>0</v>
      </c>
      <c r="U44" s="11">
        <v>0</v>
      </c>
      <c r="V44" s="11">
        <v>0</v>
      </c>
      <c r="W44" s="11">
        <f t="shared" si="59"/>
        <v>0</v>
      </c>
      <c r="X44" s="11">
        <v>0</v>
      </c>
      <c r="Y44" s="11">
        <v>0</v>
      </c>
      <c r="Z44" s="11">
        <v>0</v>
      </c>
      <c r="AA44" s="11">
        <v>0</v>
      </c>
      <c r="AB44" s="11">
        <v>0</v>
      </c>
      <c r="AC44" s="11">
        <v>0</v>
      </c>
      <c r="AD44" s="11">
        <f t="shared" si="60"/>
        <v>0</v>
      </c>
      <c r="AE44" s="39">
        <v>70000</v>
      </c>
      <c r="AF44" s="11">
        <v>0</v>
      </c>
      <c r="AG44" s="11">
        <v>0</v>
      </c>
      <c r="AH44" s="11">
        <v>0</v>
      </c>
      <c r="AI44" s="11">
        <v>0</v>
      </c>
      <c r="AJ44" s="11">
        <v>0</v>
      </c>
      <c r="AK44" s="21">
        <f t="shared" si="61"/>
        <v>70000</v>
      </c>
      <c r="AL44" s="39">
        <f t="shared" si="62"/>
        <v>70000</v>
      </c>
      <c r="AM44" s="39">
        <f t="shared" si="62"/>
        <v>0</v>
      </c>
      <c r="AN44" s="39">
        <f t="shared" si="62"/>
        <v>0</v>
      </c>
      <c r="AO44" s="39">
        <f t="shared" si="62"/>
        <v>0</v>
      </c>
      <c r="AP44" s="39">
        <f t="shared" si="62"/>
        <v>0</v>
      </c>
      <c r="AQ44" s="39">
        <f t="shared" si="62"/>
        <v>0</v>
      </c>
      <c r="AR44" s="39">
        <f t="shared" si="63"/>
        <v>70000</v>
      </c>
      <c r="AS44" s="39">
        <v>1514587</v>
      </c>
      <c r="AT44" s="11">
        <v>0</v>
      </c>
      <c r="AU44" s="11">
        <v>0</v>
      </c>
      <c r="AV44" s="11">
        <v>0</v>
      </c>
      <c r="AW44" s="11">
        <v>0</v>
      </c>
      <c r="AX44" s="11">
        <v>0</v>
      </c>
      <c r="AY44" s="11">
        <f t="shared" si="64"/>
        <v>1514587</v>
      </c>
      <c r="AZ44" s="39">
        <f t="shared" si="65"/>
        <v>1584587</v>
      </c>
      <c r="BA44" s="39">
        <f t="shared" si="66"/>
        <v>0</v>
      </c>
      <c r="BB44" s="39">
        <f t="shared" si="67"/>
        <v>0</v>
      </c>
      <c r="BC44" s="39">
        <f t="shared" si="68"/>
        <v>0</v>
      </c>
      <c r="BD44" s="39">
        <f t="shared" si="69"/>
        <v>0</v>
      </c>
      <c r="BE44" s="39">
        <f t="shared" si="70"/>
        <v>0</v>
      </c>
      <c r="BF44" s="11">
        <f t="shared" si="71"/>
        <v>1584587</v>
      </c>
      <c r="BG44" s="70">
        <f t="shared" si="35"/>
        <v>1584587</v>
      </c>
      <c r="BH44" s="128" t="s">
        <v>174</v>
      </c>
      <c r="BI44" s="128" t="s">
        <v>59</v>
      </c>
      <c r="BJ44" s="19"/>
      <c r="BK44" s="39">
        <f t="shared" si="72"/>
        <v>70</v>
      </c>
      <c r="BL44" s="39">
        <f t="shared" si="73"/>
        <v>1584.587</v>
      </c>
      <c r="BM44" s="39">
        <f t="shared" si="74"/>
        <v>0</v>
      </c>
      <c r="BN44" s="39">
        <f t="shared" si="75"/>
        <v>0</v>
      </c>
      <c r="BO44" s="39">
        <f t="shared" si="76"/>
        <v>0</v>
      </c>
      <c r="BP44" s="39">
        <f t="shared" si="77"/>
        <v>70</v>
      </c>
      <c r="BQ44" s="39">
        <f t="shared" si="78"/>
        <v>1514.587</v>
      </c>
      <c r="BR44" s="39">
        <f t="shared" si="79"/>
        <v>70</v>
      </c>
      <c r="BS44" s="11">
        <f t="shared" si="80"/>
        <v>1584.587</v>
      </c>
      <c r="BT44" s="80"/>
      <c r="BU44" s="80"/>
      <c r="BV44" s="80"/>
      <c r="BW44" s="80"/>
      <c r="BX44" s="80"/>
      <c r="BY44" s="80"/>
      <c r="BZ44" s="80"/>
      <c r="CA44" s="80"/>
      <c r="CB44" s="80"/>
      <c r="CC44" s="80"/>
      <c r="CD44" s="80"/>
      <c r="CE44" s="80"/>
      <c r="CF44" s="80"/>
      <c r="CG44" s="80"/>
      <c r="CH44" s="80"/>
      <c r="CI44" s="80"/>
      <c r="CJ44" s="23"/>
      <c r="CK44" s="12"/>
      <c r="CL44" s="12"/>
      <c r="CM44" s="12"/>
      <c r="CN44" s="12"/>
      <c r="CO44" s="80"/>
      <c r="CP44" s="12"/>
      <c r="CQ44" s="12"/>
      <c r="CR44" s="80"/>
      <c r="CS44" s="12"/>
      <c r="CT44" s="80"/>
      <c r="CU44" s="12"/>
      <c r="CV44" s="12"/>
      <c r="CW44" s="12"/>
      <c r="CX44" s="12"/>
      <c r="CY44" s="12"/>
      <c r="CZ44" s="12"/>
      <c r="DA44" s="12"/>
      <c r="DB44" s="12"/>
      <c r="DC44" s="12"/>
      <c r="DD44" s="12"/>
      <c r="DE44" s="13" t="s">
        <v>56</v>
      </c>
    </row>
    <row r="45" spans="1:109" s="7" customFormat="1" ht="51">
      <c r="A45" s="13" t="s">
        <v>175</v>
      </c>
      <c r="B45" s="13" t="s">
        <v>99</v>
      </c>
      <c r="C45" s="151" t="s">
        <v>176</v>
      </c>
      <c r="D45" s="151" t="s">
        <v>580</v>
      </c>
      <c r="E45" s="151" t="s">
        <v>30</v>
      </c>
      <c r="F45" s="147">
        <v>10</v>
      </c>
      <c r="G45" s="147"/>
      <c r="H45" s="147" t="s">
        <v>615</v>
      </c>
      <c r="I45" s="20"/>
      <c r="J45" s="11">
        <v>0</v>
      </c>
      <c r="K45" s="11">
        <v>0</v>
      </c>
      <c r="L45" s="11">
        <v>0</v>
      </c>
      <c r="M45" s="11">
        <v>0</v>
      </c>
      <c r="N45" s="11">
        <v>0</v>
      </c>
      <c r="O45" s="11">
        <v>0</v>
      </c>
      <c r="P45" s="11">
        <f t="shared" si="58"/>
        <v>0</v>
      </c>
      <c r="Q45" s="11">
        <v>0</v>
      </c>
      <c r="R45" s="11">
        <v>0</v>
      </c>
      <c r="S45" s="11">
        <v>0</v>
      </c>
      <c r="T45" s="11">
        <v>0</v>
      </c>
      <c r="U45" s="11">
        <v>0</v>
      </c>
      <c r="V45" s="11">
        <v>0</v>
      </c>
      <c r="W45" s="11">
        <f t="shared" si="59"/>
        <v>0</v>
      </c>
      <c r="X45" s="11">
        <v>0</v>
      </c>
      <c r="Y45" s="11">
        <v>0</v>
      </c>
      <c r="Z45" s="11">
        <v>0</v>
      </c>
      <c r="AA45" s="11">
        <v>0</v>
      </c>
      <c r="AB45" s="11">
        <v>0</v>
      </c>
      <c r="AC45" s="11">
        <v>0</v>
      </c>
      <c r="AD45" s="11">
        <f t="shared" si="60"/>
        <v>0</v>
      </c>
      <c r="AE45" s="39">
        <v>144000</v>
      </c>
      <c r="AF45" s="11">
        <v>0</v>
      </c>
      <c r="AG45" s="11">
        <v>0</v>
      </c>
      <c r="AH45" s="11">
        <v>0</v>
      </c>
      <c r="AI45" s="11">
        <v>0</v>
      </c>
      <c r="AJ45" s="11">
        <v>0</v>
      </c>
      <c r="AK45" s="21">
        <f t="shared" si="61"/>
        <v>144000</v>
      </c>
      <c r="AL45" s="39">
        <f t="shared" si="62"/>
        <v>144000</v>
      </c>
      <c r="AM45" s="39">
        <f t="shared" si="62"/>
        <v>0</v>
      </c>
      <c r="AN45" s="39">
        <f t="shared" si="62"/>
        <v>0</v>
      </c>
      <c r="AO45" s="39">
        <f t="shared" si="62"/>
        <v>0</v>
      </c>
      <c r="AP45" s="39">
        <f t="shared" si="62"/>
        <v>0</v>
      </c>
      <c r="AQ45" s="39">
        <f t="shared" si="62"/>
        <v>0</v>
      </c>
      <c r="AR45" s="39">
        <f t="shared" si="63"/>
        <v>144000</v>
      </c>
      <c r="AS45" s="39">
        <v>2826645</v>
      </c>
      <c r="AT45" s="11">
        <v>0</v>
      </c>
      <c r="AU45" s="11">
        <v>0</v>
      </c>
      <c r="AV45" s="11">
        <v>0</v>
      </c>
      <c r="AW45" s="11">
        <v>0</v>
      </c>
      <c r="AX45" s="11">
        <v>0</v>
      </c>
      <c r="AY45" s="11">
        <f t="shared" si="64"/>
        <v>2826645</v>
      </c>
      <c r="AZ45" s="39">
        <f t="shared" si="65"/>
        <v>2970645</v>
      </c>
      <c r="BA45" s="39">
        <f t="shared" si="66"/>
        <v>0</v>
      </c>
      <c r="BB45" s="39">
        <f t="shared" si="67"/>
        <v>0</v>
      </c>
      <c r="BC45" s="39">
        <f t="shared" si="68"/>
        <v>0</v>
      </c>
      <c r="BD45" s="39">
        <f t="shared" si="69"/>
        <v>0</v>
      </c>
      <c r="BE45" s="39">
        <f t="shared" si="70"/>
        <v>0</v>
      </c>
      <c r="BF45" s="11">
        <f t="shared" si="71"/>
        <v>2970645</v>
      </c>
      <c r="BG45" s="70">
        <f t="shared" si="35"/>
        <v>2970645</v>
      </c>
      <c r="BH45" s="128" t="s">
        <v>177</v>
      </c>
      <c r="BI45" s="128" t="s">
        <v>51</v>
      </c>
      <c r="BJ45" s="19"/>
      <c r="BK45" s="39">
        <f t="shared" si="72"/>
        <v>144</v>
      </c>
      <c r="BL45" s="39">
        <f t="shared" si="73"/>
        <v>2970.645</v>
      </c>
      <c r="BM45" s="39">
        <f t="shared" si="74"/>
        <v>0</v>
      </c>
      <c r="BN45" s="39">
        <f t="shared" si="75"/>
        <v>0</v>
      </c>
      <c r="BO45" s="39">
        <f t="shared" si="76"/>
        <v>0</v>
      </c>
      <c r="BP45" s="39">
        <f t="shared" si="77"/>
        <v>144</v>
      </c>
      <c r="BQ45" s="39">
        <f t="shared" si="78"/>
        <v>2826.645</v>
      </c>
      <c r="BR45" s="39">
        <f t="shared" si="79"/>
        <v>144</v>
      </c>
      <c r="BS45" s="11">
        <f t="shared" si="80"/>
        <v>2970.645</v>
      </c>
      <c r="BT45" s="80"/>
      <c r="BU45" s="80"/>
      <c r="BV45" s="80"/>
      <c r="BW45" s="80"/>
      <c r="BX45" s="80"/>
      <c r="BY45" s="80"/>
      <c r="BZ45" s="80"/>
      <c r="CA45" s="80"/>
      <c r="CB45" s="80"/>
      <c r="CC45" s="80"/>
      <c r="CD45" s="80"/>
      <c r="CE45" s="80"/>
      <c r="CF45" s="80"/>
      <c r="CG45" s="80"/>
      <c r="CH45" s="80"/>
      <c r="CI45" s="80"/>
      <c r="CJ45" s="23"/>
      <c r="CK45" s="12"/>
      <c r="CL45" s="12"/>
      <c r="CM45" s="12"/>
      <c r="CN45" s="12"/>
      <c r="CO45" s="80"/>
      <c r="CP45" s="12"/>
      <c r="CQ45" s="12"/>
      <c r="CR45" s="80"/>
      <c r="CS45" s="12"/>
      <c r="CT45" s="80"/>
      <c r="CU45" s="12"/>
      <c r="CV45" s="12"/>
      <c r="CW45" s="12"/>
      <c r="CX45" s="12"/>
      <c r="CY45" s="12"/>
      <c r="CZ45" s="12"/>
      <c r="DA45" s="12"/>
      <c r="DB45" s="12"/>
      <c r="DC45" s="12"/>
      <c r="DD45" s="12"/>
      <c r="DE45" s="13" t="s">
        <v>56</v>
      </c>
    </row>
    <row r="46" spans="1:109" s="7" customFormat="1" ht="38.25">
      <c r="A46" s="13" t="s">
        <v>178</v>
      </c>
      <c r="B46" s="13" t="s">
        <v>99</v>
      </c>
      <c r="C46" s="151" t="s">
        <v>179</v>
      </c>
      <c r="D46" s="151" t="s">
        <v>580</v>
      </c>
      <c r="E46" s="151" t="s">
        <v>32</v>
      </c>
      <c r="F46" s="147">
        <v>10</v>
      </c>
      <c r="G46" s="147"/>
      <c r="H46" s="147" t="s">
        <v>615</v>
      </c>
      <c r="I46" s="20"/>
      <c r="J46" s="11">
        <v>0</v>
      </c>
      <c r="K46" s="11">
        <v>0</v>
      </c>
      <c r="L46" s="11">
        <v>0</v>
      </c>
      <c r="M46" s="11">
        <v>0</v>
      </c>
      <c r="N46" s="11">
        <v>0</v>
      </c>
      <c r="O46" s="11">
        <v>0</v>
      </c>
      <c r="P46" s="11">
        <f t="shared" si="58"/>
        <v>0</v>
      </c>
      <c r="Q46" s="11">
        <v>0</v>
      </c>
      <c r="R46" s="11">
        <v>0</v>
      </c>
      <c r="S46" s="11">
        <v>0</v>
      </c>
      <c r="T46" s="11">
        <v>0</v>
      </c>
      <c r="U46" s="11">
        <v>0</v>
      </c>
      <c r="V46" s="11">
        <v>0</v>
      </c>
      <c r="W46" s="11">
        <f t="shared" si="59"/>
        <v>0</v>
      </c>
      <c r="X46" s="11">
        <v>0</v>
      </c>
      <c r="Y46" s="11">
        <v>0</v>
      </c>
      <c r="Z46" s="11">
        <v>0</v>
      </c>
      <c r="AA46" s="11">
        <v>0</v>
      </c>
      <c r="AB46" s="11">
        <v>0</v>
      </c>
      <c r="AC46" s="11">
        <v>0</v>
      </c>
      <c r="AD46" s="11">
        <f t="shared" si="60"/>
        <v>0</v>
      </c>
      <c r="AE46" s="39">
        <v>111500</v>
      </c>
      <c r="AF46" s="11">
        <v>0</v>
      </c>
      <c r="AG46" s="11">
        <v>0</v>
      </c>
      <c r="AH46" s="11">
        <v>0</v>
      </c>
      <c r="AI46" s="11">
        <v>0</v>
      </c>
      <c r="AJ46" s="11">
        <v>0</v>
      </c>
      <c r="AK46" s="21">
        <f t="shared" si="61"/>
        <v>111500</v>
      </c>
      <c r="AL46" s="39">
        <f t="shared" si="62"/>
        <v>111500</v>
      </c>
      <c r="AM46" s="39">
        <f t="shared" si="62"/>
        <v>0</v>
      </c>
      <c r="AN46" s="39">
        <f t="shared" si="62"/>
        <v>0</v>
      </c>
      <c r="AO46" s="39">
        <f t="shared" si="62"/>
        <v>0</v>
      </c>
      <c r="AP46" s="39">
        <f t="shared" si="62"/>
        <v>0</v>
      </c>
      <c r="AQ46" s="39">
        <f t="shared" si="62"/>
        <v>0</v>
      </c>
      <c r="AR46" s="39">
        <f t="shared" si="63"/>
        <v>111500</v>
      </c>
      <c r="AS46" s="39">
        <v>2114500</v>
      </c>
      <c r="AT46" s="11">
        <v>0</v>
      </c>
      <c r="AU46" s="11">
        <v>0</v>
      </c>
      <c r="AV46" s="11">
        <v>0</v>
      </c>
      <c r="AW46" s="11">
        <v>0</v>
      </c>
      <c r="AX46" s="11">
        <v>0</v>
      </c>
      <c r="AY46" s="11">
        <f t="shared" si="64"/>
        <v>2114500</v>
      </c>
      <c r="AZ46" s="39">
        <f t="shared" si="65"/>
        <v>2226000</v>
      </c>
      <c r="BA46" s="39">
        <f t="shared" si="66"/>
        <v>0</v>
      </c>
      <c r="BB46" s="39">
        <f t="shared" si="67"/>
        <v>0</v>
      </c>
      <c r="BC46" s="39">
        <f t="shared" si="68"/>
        <v>0</v>
      </c>
      <c r="BD46" s="39">
        <f t="shared" si="69"/>
        <v>0</v>
      </c>
      <c r="BE46" s="39">
        <f t="shared" si="70"/>
        <v>0</v>
      </c>
      <c r="BF46" s="11">
        <f t="shared" si="71"/>
        <v>2226000</v>
      </c>
      <c r="BG46" s="70">
        <f t="shared" si="35"/>
        <v>2226000</v>
      </c>
      <c r="BH46" s="128" t="s">
        <v>180</v>
      </c>
      <c r="BI46" s="128" t="s">
        <v>63</v>
      </c>
      <c r="BJ46" s="19"/>
      <c r="BK46" s="39">
        <f t="shared" si="72"/>
        <v>111.5</v>
      </c>
      <c r="BL46" s="39">
        <f t="shared" si="73"/>
        <v>2226</v>
      </c>
      <c r="BM46" s="39">
        <f t="shared" si="74"/>
        <v>0</v>
      </c>
      <c r="BN46" s="39">
        <f t="shared" si="75"/>
        <v>0</v>
      </c>
      <c r="BO46" s="39">
        <f t="shared" si="76"/>
        <v>0</v>
      </c>
      <c r="BP46" s="39">
        <f t="shared" si="77"/>
        <v>111.5</v>
      </c>
      <c r="BQ46" s="39">
        <f t="shared" si="78"/>
        <v>2114.5</v>
      </c>
      <c r="BR46" s="39">
        <f t="shared" si="79"/>
        <v>111.5</v>
      </c>
      <c r="BS46" s="11">
        <f t="shared" si="80"/>
        <v>2226</v>
      </c>
      <c r="BT46" s="80"/>
      <c r="BU46" s="80"/>
      <c r="BV46" s="80"/>
      <c r="BW46" s="80"/>
      <c r="BX46" s="80"/>
      <c r="BY46" s="80"/>
      <c r="BZ46" s="80"/>
      <c r="CA46" s="80"/>
      <c r="CB46" s="80"/>
      <c r="CC46" s="80"/>
      <c r="CD46" s="80"/>
      <c r="CE46" s="80"/>
      <c r="CF46" s="80"/>
      <c r="CG46" s="80"/>
      <c r="CH46" s="80"/>
      <c r="CI46" s="80"/>
      <c r="CJ46" s="12"/>
      <c r="CK46" s="12"/>
      <c r="CL46" s="12"/>
      <c r="CM46" s="12"/>
      <c r="CN46" s="12"/>
      <c r="CO46" s="80"/>
      <c r="CP46" s="12"/>
      <c r="CQ46" s="12"/>
      <c r="CR46" s="80"/>
      <c r="CS46" s="12"/>
      <c r="CT46" s="80"/>
      <c r="CU46" s="12"/>
      <c r="CV46" s="12"/>
      <c r="CW46" s="12"/>
      <c r="CX46" s="12"/>
      <c r="CY46" s="12"/>
      <c r="CZ46" s="12"/>
      <c r="DA46" s="12"/>
      <c r="DB46" s="12"/>
      <c r="DC46" s="12"/>
      <c r="DD46" s="12"/>
      <c r="DE46" s="13" t="s">
        <v>56</v>
      </c>
    </row>
    <row r="47" spans="1:109" s="7" customFormat="1" ht="38.25">
      <c r="A47" s="13" t="s">
        <v>181</v>
      </c>
      <c r="B47" s="13" t="s">
        <v>99</v>
      </c>
      <c r="C47" s="151" t="s">
        <v>182</v>
      </c>
      <c r="D47" s="151" t="s">
        <v>580</v>
      </c>
      <c r="E47" s="151" t="s">
        <v>33</v>
      </c>
      <c r="F47" s="147">
        <v>10</v>
      </c>
      <c r="G47" s="147"/>
      <c r="H47" s="147" t="s">
        <v>615</v>
      </c>
      <c r="I47" s="20"/>
      <c r="J47" s="11">
        <v>0</v>
      </c>
      <c r="K47" s="11">
        <v>0</v>
      </c>
      <c r="L47" s="11">
        <v>0</v>
      </c>
      <c r="M47" s="11">
        <v>0</v>
      </c>
      <c r="N47" s="11">
        <v>0</v>
      </c>
      <c r="O47" s="11">
        <v>0</v>
      </c>
      <c r="P47" s="11">
        <f t="shared" si="58"/>
        <v>0</v>
      </c>
      <c r="Q47" s="11">
        <v>0</v>
      </c>
      <c r="R47" s="11">
        <v>0</v>
      </c>
      <c r="S47" s="11">
        <v>0</v>
      </c>
      <c r="T47" s="11">
        <v>0</v>
      </c>
      <c r="U47" s="11">
        <v>0</v>
      </c>
      <c r="V47" s="11">
        <v>0</v>
      </c>
      <c r="W47" s="11">
        <f t="shared" si="59"/>
        <v>0</v>
      </c>
      <c r="X47" s="11">
        <v>0</v>
      </c>
      <c r="Y47" s="11">
        <v>0</v>
      </c>
      <c r="Z47" s="11">
        <v>0</v>
      </c>
      <c r="AA47" s="11">
        <v>0</v>
      </c>
      <c r="AB47" s="11">
        <v>0</v>
      </c>
      <c r="AC47" s="11">
        <v>0</v>
      </c>
      <c r="AD47" s="11">
        <f t="shared" si="60"/>
        <v>0</v>
      </c>
      <c r="AE47" s="39">
        <v>66566</v>
      </c>
      <c r="AF47" s="11">
        <v>0</v>
      </c>
      <c r="AG47" s="11">
        <v>0</v>
      </c>
      <c r="AH47" s="11">
        <v>0</v>
      </c>
      <c r="AI47" s="11">
        <v>0</v>
      </c>
      <c r="AJ47" s="11">
        <v>0</v>
      </c>
      <c r="AK47" s="21">
        <f t="shared" si="61"/>
        <v>66566</v>
      </c>
      <c r="AL47" s="39">
        <f t="shared" si="62"/>
        <v>66566</v>
      </c>
      <c r="AM47" s="39">
        <f t="shared" si="62"/>
        <v>0</v>
      </c>
      <c r="AN47" s="39">
        <f t="shared" si="62"/>
        <v>0</v>
      </c>
      <c r="AO47" s="39">
        <f t="shared" si="62"/>
        <v>0</v>
      </c>
      <c r="AP47" s="39">
        <f t="shared" si="62"/>
        <v>0</v>
      </c>
      <c r="AQ47" s="39">
        <f t="shared" si="62"/>
        <v>0</v>
      </c>
      <c r="AR47" s="39">
        <f t="shared" si="63"/>
        <v>66566</v>
      </c>
      <c r="AS47" s="39">
        <v>1375084</v>
      </c>
      <c r="AT47" s="11">
        <v>0</v>
      </c>
      <c r="AU47" s="11">
        <v>0</v>
      </c>
      <c r="AV47" s="11">
        <v>0</v>
      </c>
      <c r="AW47" s="11">
        <v>0</v>
      </c>
      <c r="AX47" s="11">
        <v>0</v>
      </c>
      <c r="AY47" s="11">
        <f t="shared" si="64"/>
        <v>1375084</v>
      </c>
      <c r="AZ47" s="39">
        <f t="shared" si="65"/>
        <v>1441650</v>
      </c>
      <c r="BA47" s="39">
        <f t="shared" si="66"/>
        <v>0</v>
      </c>
      <c r="BB47" s="39">
        <f t="shared" si="67"/>
        <v>0</v>
      </c>
      <c r="BC47" s="39">
        <f t="shared" si="68"/>
        <v>0</v>
      </c>
      <c r="BD47" s="39">
        <f t="shared" si="69"/>
        <v>0</v>
      </c>
      <c r="BE47" s="39">
        <f t="shared" si="70"/>
        <v>0</v>
      </c>
      <c r="BF47" s="11">
        <f t="shared" si="71"/>
        <v>1441650</v>
      </c>
      <c r="BG47" s="70">
        <f t="shared" si="35"/>
        <v>1441650</v>
      </c>
      <c r="BH47" s="128" t="s">
        <v>183</v>
      </c>
      <c r="BI47" s="128" t="s">
        <v>75</v>
      </c>
      <c r="BJ47" s="19"/>
      <c r="BK47" s="39">
        <f t="shared" si="72"/>
        <v>66.566000000000003</v>
      </c>
      <c r="BL47" s="39">
        <f t="shared" si="73"/>
        <v>1441.65</v>
      </c>
      <c r="BM47" s="39">
        <f t="shared" si="74"/>
        <v>0</v>
      </c>
      <c r="BN47" s="39">
        <f t="shared" si="75"/>
        <v>0</v>
      </c>
      <c r="BO47" s="39">
        <f t="shared" si="76"/>
        <v>0</v>
      </c>
      <c r="BP47" s="39">
        <f t="shared" si="77"/>
        <v>66.566000000000003</v>
      </c>
      <c r="BQ47" s="39">
        <f t="shared" si="78"/>
        <v>1375.0840000000001</v>
      </c>
      <c r="BR47" s="39">
        <f t="shared" si="79"/>
        <v>66.566000000000003</v>
      </c>
      <c r="BS47" s="11">
        <f t="shared" si="80"/>
        <v>1441.65</v>
      </c>
      <c r="BT47" s="80"/>
      <c r="BU47" s="80"/>
      <c r="BV47" s="80"/>
      <c r="BW47" s="80"/>
      <c r="BX47" s="80"/>
      <c r="BY47" s="80"/>
      <c r="BZ47" s="80"/>
      <c r="CA47" s="80"/>
      <c r="CB47" s="80"/>
      <c r="CC47" s="80"/>
      <c r="CD47" s="80"/>
      <c r="CE47" s="80"/>
      <c r="CF47" s="80"/>
      <c r="CG47" s="80"/>
      <c r="CH47" s="80"/>
      <c r="CI47" s="80"/>
      <c r="CJ47" s="23"/>
      <c r="CK47" s="12"/>
      <c r="CL47" s="12"/>
      <c r="CM47" s="12"/>
      <c r="CN47" s="12"/>
      <c r="CO47" s="80"/>
      <c r="CP47" s="12"/>
      <c r="CQ47" s="12"/>
      <c r="CR47" s="80"/>
      <c r="CS47" s="12"/>
      <c r="CT47" s="80"/>
      <c r="CU47" s="12"/>
      <c r="CV47" s="12"/>
      <c r="CW47" s="12"/>
      <c r="CX47" s="12"/>
      <c r="CY47" s="12"/>
      <c r="CZ47" s="12"/>
      <c r="DA47" s="12"/>
      <c r="DB47" s="12"/>
      <c r="DC47" s="12"/>
      <c r="DD47" s="12"/>
      <c r="DE47" s="13" t="s">
        <v>56</v>
      </c>
    </row>
    <row r="48" spans="1:109" s="83" customFormat="1" ht="38.25">
      <c r="A48" s="13" t="s">
        <v>184</v>
      </c>
      <c r="B48" s="13" t="s">
        <v>99</v>
      </c>
      <c r="C48" s="151" t="s">
        <v>185</v>
      </c>
      <c r="D48" s="151" t="s">
        <v>580</v>
      </c>
      <c r="E48" s="151" t="s">
        <v>35</v>
      </c>
      <c r="F48" s="147">
        <v>10</v>
      </c>
      <c r="G48" s="147"/>
      <c r="H48" s="147" t="s">
        <v>615</v>
      </c>
      <c r="I48" s="20"/>
      <c r="J48" s="11">
        <v>0</v>
      </c>
      <c r="K48" s="11">
        <v>0</v>
      </c>
      <c r="L48" s="11">
        <v>0</v>
      </c>
      <c r="M48" s="11">
        <v>0</v>
      </c>
      <c r="N48" s="11">
        <v>0</v>
      </c>
      <c r="O48" s="11">
        <v>0</v>
      </c>
      <c r="P48" s="11">
        <f t="shared" si="58"/>
        <v>0</v>
      </c>
      <c r="Q48" s="11">
        <v>0</v>
      </c>
      <c r="R48" s="11">
        <v>0</v>
      </c>
      <c r="S48" s="11">
        <v>0</v>
      </c>
      <c r="T48" s="11">
        <v>0</v>
      </c>
      <c r="U48" s="11">
        <v>0</v>
      </c>
      <c r="V48" s="11">
        <v>0</v>
      </c>
      <c r="W48" s="11">
        <f t="shared" si="59"/>
        <v>0</v>
      </c>
      <c r="X48" s="11">
        <v>0</v>
      </c>
      <c r="Y48" s="11">
        <v>0</v>
      </c>
      <c r="Z48" s="11">
        <v>0</v>
      </c>
      <c r="AA48" s="11">
        <v>0</v>
      </c>
      <c r="AB48" s="11">
        <v>0</v>
      </c>
      <c r="AC48" s="11">
        <v>0</v>
      </c>
      <c r="AD48" s="11">
        <f t="shared" si="60"/>
        <v>0</v>
      </c>
      <c r="AE48" s="39">
        <v>81657</v>
      </c>
      <c r="AF48" s="11">
        <v>0</v>
      </c>
      <c r="AG48" s="11">
        <v>0</v>
      </c>
      <c r="AH48" s="11">
        <v>0</v>
      </c>
      <c r="AI48" s="11">
        <v>0</v>
      </c>
      <c r="AJ48" s="11">
        <v>0</v>
      </c>
      <c r="AK48" s="21">
        <f t="shared" si="61"/>
        <v>81657</v>
      </c>
      <c r="AL48" s="39">
        <f t="shared" si="62"/>
        <v>81657</v>
      </c>
      <c r="AM48" s="39">
        <f t="shared" si="62"/>
        <v>0</v>
      </c>
      <c r="AN48" s="39">
        <f t="shared" si="62"/>
        <v>0</v>
      </c>
      <c r="AO48" s="39">
        <f t="shared" si="62"/>
        <v>0</v>
      </c>
      <c r="AP48" s="39">
        <f t="shared" si="62"/>
        <v>0</v>
      </c>
      <c r="AQ48" s="39">
        <f t="shared" si="62"/>
        <v>0</v>
      </c>
      <c r="AR48" s="39">
        <f t="shared" si="63"/>
        <v>81657</v>
      </c>
      <c r="AS48" s="39">
        <v>1959753</v>
      </c>
      <c r="AT48" s="11">
        <v>0</v>
      </c>
      <c r="AU48" s="11">
        <v>0</v>
      </c>
      <c r="AV48" s="11">
        <v>0</v>
      </c>
      <c r="AW48" s="11">
        <v>0</v>
      </c>
      <c r="AX48" s="11">
        <v>0</v>
      </c>
      <c r="AY48" s="11">
        <f t="shared" si="64"/>
        <v>1959753</v>
      </c>
      <c r="AZ48" s="39">
        <f t="shared" si="65"/>
        <v>2041410</v>
      </c>
      <c r="BA48" s="39">
        <f t="shared" si="66"/>
        <v>0</v>
      </c>
      <c r="BB48" s="39">
        <f t="shared" si="67"/>
        <v>0</v>
      </c>
      <c r="BC48" s="39">
        <f t="shared" si="68"/>
        <v>0</v>
      </c>
      <c r="BD48" s="39">
        <f t="shared" si="69"/>
        <v>0</v>
      </c>
      <c r="BE48" s="39">
        <f t="shared" si="70"/>
        <v>0</v>
      </c>
      <c r="BF48" s="11">
        <f t="shared" si="71"/>
        <v>2041410</v>
      </c>
      <c r="BG48" s="70">
        <f t="shared" si="35"/>
        <v>2041410</v>
      </c>
      <c r="BH48" s="128" t="s">
        <v>187</v>
      </c>
      <c r="BI48" s="128" t="s">
        <v>186</v>
      </c>
      <c r="BJ48" s="19"/>
      <c r="BK48" s="39">
        <f t="shared" si="72"/>
        <v>81.656999999999996</v>
      </c>
      <c r="BL48" s="39">
        <f t="shared" si="73"/>
        <v>2041.41</v>
      </c>
      <c r="BM48" s="39">
        <f t="shared" si="74"/>
        <v>0</v>
      </c>
      <c r="BN48" s="39">
        <f t="shared" si="75"/>
        <v>0</v>
      </c>
      <c r="BO48" s="39">
        <f t="shared" si="76"/>
        <v>0</v>
      </c>
      <c r="BP48" s="39">
        <f t="shared" si="77"/>
        <v>81.656999999999996</v>
      </c>
      <c r="BQ48" s="39">
        <f t="shared" si="78"/>
        <v>1959.7529999999999</v>
      </c>
      <c r="BR48" s="39">
        <f t="shared" si="79"/>
        <v>81.656999999999996</v>
      </c>
      <c r="BS48" s="11">
        <f t="shared" si="80"/>
        <v>2041.4099999999999</v>
      </c>
      <c r="BT48" s="80"/>
      <c r="BU48" s="80"/>
      <c r="BV48" s="80"/>
      <c r="BW48" s="80"/>
      <c r="BX48" s="80"/>
      <c r="BY48" s="80"/>
      <c r="BZ48" s="80"/>
      <c r="CA48" s="80"/>
      <c r="CB48" s="80"/>
      <c r="CC48" s="80"/>
      <c r="CD48" s="80"/>
      <c r="CE48" s="80"/>
      <c r="CF48" s="80"/>
      <c r="CG48" s="80"/>
      <c r="CH48" s="80"/>
      <c r="CI48" s="80"/>
      <c r="CJ48" s="23"/>
      <c r="CK48" s="12"/>
      <c r="CL48" s="12"/>
      <c r="CM48" s="12"/>
      <c r="CN48" s="12"/>
      <c r="CO48" s="80"/>
      <c r="CP48" s="12"/>
      <c r="CQ48" s="12"/>
      <c r="CR48" s="80"/>
      <c r="CS48" s="12"/>
      <c r="CT48" s="80"/>
      <c r="CU48" s="12"/>
      <c r="CV48" s="12"/>
      <c r="CW48" s="12"/>
      <c r="CX48" s="12"/>
      <c r="CY48" s="12"/>
      <c r="CZ48" s="12"/>
      <c r="DA48" s="12"/>
      <c r="DB48" s="12"/>
      <c r="DC48" s="12"/>
      <c r="DD48" s="12"/>
      <c r="DE48" s="13" t="s">
        <v>56</v>
      </c>
    </row>
    <row r="49" spans="1:109" s="7" customFormat="1" ht="38.25">
      <c r="A49" s="13" t="s">
        <v>188</v>
      </c>
      <c r="B49" s="13" t="s">
        <v>99</v>
      </c>
      <c r="C49" s="151"/>
      <c r="D49" s="151" t="s">
        <v>580</v>
      </c>
      <c r="E49" s="151" t="s">
        <v>36</v>
      </c>
      <c r="F49" s="147">
        <v>10</v>
      </c>
      <c r="G49" s="147"/>
      <c r="H49" s="147" t="s">
        <v>615</v>
      </c>
      <c r="I49" s="20"/>
      <c r="J49" s="11">
        <v>0</v>
      </c>
      <c r="K49" s="11">
        <v>0</v>
      </c>
      <c r="L49" s="11">
        <v>0</v>
      </c>
      <c r="M49" s="11">
        <v>0</v>
      </c>
      <c r="N49" s="11">
        <v>0</v>
      </c>
      <c r="O49" s="11">
        <v>0</v>
      </c>
      <c r="P49" s="11">
        <f t="shared" si="58"/>
        <v>0</v>
      </c>
      <c r="Q49" s="11">
        <v>0</v>
      </c>
      <c r="R49" s="11">
        <v>0</v>
      </c>
      <c r="S49" s="11">
        <v>0</v>
      </c>
      <c r="T49" s="11">
        <v>0</v>
      </c>
      <c r="U49" s="11">
        <v>0</v>
      </c>
      <c r="V49" s="11">
        <v>0</v>
      </c>
      <c r="W49" s="11">
        <f t="shared" si="59"/>
        <v>0</v>
      </c>
      <c r="X49" s="11">
        <v>0</v>
      </c>
      <c r="Y49" s="11">
        <v>0</v>
      </c>
      <c r="Z49" s="11">
        <v>0</v>
      </c>
      <c r="AA49" s="11">
        <v>0</v>
      </c>
      <c r="AB49" s="11">
        <v>0</v>
      </c>
      <c r="AC49" s="11">
        <v>0</v>
      </c>
      <c r="AD49" s="11">
        <f t="shared" si="60"/>
        <v>0</v>
      </c>
      <c r="AE49" s="39">
        <v>68130</v>
      </c>
      <c r="AF49" s="11">
        <v>0</v>
      </c>
      <c r="AG49" s="11">
        <v>0</v>
      </c>
      <c r="AH49" s="11">
        <v>0</v>
      </c>
      <c r="AI49" s="11">
        <v>0</v>
      </c>
      <c r="AJ49" s="11">
        <v>0</v>
      </c>
      <c r="AK49" s="21">
        <f t="shared" si="61"/>
        <v>68130</v>
      </c>
      <c r="AL49" s="39">
        <f t="shared" si="62"/>
        <v>68130</v>
      </c>
      <c r="AM49" s="39">
        <f t="shared" si="62"/>
        <v>0</v>
      </c>
      <c r="AN49" s="39">
        <f t="shared" si="62"/>
        <v>0</v>
      </c>
      <c r="AO49" s="39">
        <f t="shared" si="62"/>
        <v>0</v>
      </c>
      <c r="AP49" s="39">
        <f t="shared" si="62"/>
        <v>0</v>
      </c>
      <c r="AQ49" s="39">
        <f t="shared" si="62"/>
        <v>0</v>
      </c>
      <c r="AR49" s="39">
        <f t="shared" si="63"/>
        <v>68130</v>
      </c>
      <c r="AS49" s="39">
        <v>1635112</v>
      </c>
      <c r="AT49" s="11">
        <v>0</v>
      </c>
      <c r="AU49" s="11">
        <v>0</v>
      </c>
      <c r="AV49" s="11">
        <v>0</v>
      </c>
      <c r="AW49" s="11">
        <v>0</v>
      </c>
      <c r="AX49" s="11">
        <v>0</v>
      </c>
      <c r="AY49" s="11">
        <f t="shared" si="64"/>
        <v>1635112</v>
      </c>
      <c r="AZ49" s="39">
        <f t="shared" si="65"/>
        <v>1703242</v>
      </c>
      <c r="BA49" s="39">
        <f t="shared" si="66"/>
        <v>0</v>
      </c>
      <c r="BB49" s="39">
        <f t="shared" si="67"/>
        <v>0</v>
      </c>
      <c r="BC49" s="39">
        <f t="shared" si="68"/>
        <v>0</v>
      </c>
      <c r="BD49" s="39">
        <f t="shared" si="69"/>
        <v>0</v>
      </c>
      <c r="BE49" s="39">
        <f t="shared" si="70"/>
        <v>0</v>
      </c>
      <c r="BF49" s="11">
        <f t="shared" si="71"/>
        <v>1703242</v>
      </c>
      <c r="BG49" s="70">
        <f t="shared" si="35"/>
        <v>1703242</v>
      </c>
      <c r="BH49" s="128"/>
      <c r="BI49" s="128" t="s">
        <v>189</v>
      </c>
      <c r="BJ49" s="19"/>
      <c r="BK49" s="39">
        <f t="shared" si="72"/>
        <v>68.13</v>
      </c>
      <c r="BL49" s="39">
        <f t="shared" si="73"/>
        <v>1703.242</v>
      </c>
      <c r="BM49" s="39">
        <f t="shared" si="74"/>
        <v>0</v>
      </c>
      <c r="BN49" s="39">
        <f t="shared" si="75"/>
        <v>0</v>
      </c>
      <c r="BO49" s="39">
        <f t="shared" si="76"/>
        <v>0</v>
      </c>
      <c r="BP49" s="39">
        <f t="shared" si="77"/>
        <v>68.13</v>
      </c>
      <c r="BQ49" s="39">
        <f t="shared" si="78"/>
        <v>1635.1120000000001</v>
      </c>
      <c r="BR49" s="39">
        <f t="shared" si="79"/>
        <v>68.13</v>
      </c>
      <c r="BS49" s="11">
        <f t="shared" si="80"/>
        <v>1703.2420000000002</v>
      </c>
      <c r="BT49" s="12"/>
      <c r="BU49" s="12"/>
      <c r="BV49" s="12"/>
      <c r="BW49" s="12"/>
      <c r="BX49" s="12"/>
      <c r="BY49" s="12"/>
      <c r="BZ49" s="12"/>
      <c r="CA49" s="12"/>
      <c r="CB49" s="12"/>
      <c r="CC49" s="12"/>
      <c r="CD49" s="12"/>
      <c r="CE49" s="12"/>
      <c r="CF49" s="12"/>
      <c r="CG49" s="12"/>
      <c r="CH49" s="12"/>
      <c r="CI49" s="12"/>
      <c r="CJ49" s="14"/>
      <c r="CK49" s="12"/>
      <c r="CL49" s="12"/>
      <c r="CM49" s="12"/>
      <c r="CN49" s="12"/>
      <c r="CO49" s="12"/>
      <c r="CP49" s="12"/>
      <c r="CQ49" s="12"/>
      <c r="CR49" s="12"/>
      <c r="CS49" s="12"/>
      <c r="CT49" s="12"/>
      <c r="CU49" s="12"/>
      <c r="CV49" s="12"/>
      <c r="CW49" s="12"/>
      <c r="CX49" s="12"/>
      <c r="CY49" s="12"/>
      <c r="CZ49" s="12"/>
      <c r="DA49" s="12"/>
      <c r="DB49" s="12"/>
      <c r="DC49" s="12"/>
      <c r="DD49" s="12"/>
      <c r="DE49" s="13" t="s">
        <v>56</v>
      </c>
    </row>
    <row r="50" spans="1:109" s="7" customFormat="1" ht="25.5">
      <c r="A50" s="13" t="s">
        <v>190</v>
      </c>
      <c r="B50" s="13" t="s">
        <v>99</v>
      </c>
      <c r="C50" s="151" t="s">
        <v>191</v>
      </c>
      <c r="D50" s="151" t="s">
        <v>580</v>
      </c>
      <c r="E50" s="151" t="s">
        <v>37</v>
      </c>
      <c r="F50" s="147">
        <v>10</v>
      </c>
      <c r="G50" s="147"/>
      <c r="H50" s="147" t="s">
        <v>615</v>
      </c>
      <c r="I50" s="20"/>
      <c r="J50" s="11">
        <v>0</v>
      </c>
      <c r="K50" s="11">
        <v>0</v>
      </c>
      <c r="L50" s="11">
        <v>0</v>
      </c>
      <c r="M50" s="11">
        <v>0</v>
      </c>
      <c r="N50" s="11">
        <v>0</v>
      </c>
      <c r="O50" s="11">
        <v>0</v>
      </c>
      <c r="P50" s="11">
        <f t="shared" si="58"/>
        <v>0</v>
      </c>
      <c r="Q50" s="11">
        <v>0</v>
      </c>
      <c r="R50" s="11">
        <v>0</v>
      </c>
      <c r="S50" s="11">
        <v>0</v>
      </c>
      <c r="T50" s="11">
        <v>0</v>
      </c>
      <c r="U50" s="11">
        <v>0</v>
      </c>
      <c r="V50" s="11">
        <v>0</v>
      </c>
      <c r="W50" s="11">
        <f t="shared" si="59"/>
        <v>0</v>
      </c>
      <c r="X50" s="11">
        <v>0</v>
      </c>
      <c r="Y50" s="11">
        <v>0</v>
      </c>
      <c r="Z50" s="11">
        <v>0</v>
      </c>
      <c r="AA50" s="11">
        <v>0</v>
      </c>
      <c r="AB50" s="11">
        <v>0</v>
      </c>
      <c r="AC50" s="11">
        <v>0</v>
      </c>
      <c r="AD50" s="11">
        <f t="shared" si="60"/>
        <v>0</v>
      </c>
      <c r="AE50" s="39">
        <v>56280</v>
      </c>
      <c r="AF50" s="11">
        <v>0</v>
      </c>
      <c r="AG50" s="11">
        <v>0</v>
      </c>
      <c r="AH50" s="11">
        <v>0</v>
      </c>
      <c r="AI50" s="11">
        <v>0</v>
      </c>
      <c r="AJ50" s="11">
        <v>0</v>
      </c>
      <c r="AK50" s="21">
        <f t="shared" si="61"/>
        <v>56280</v>
      </c>
      <c r="AL50" s="39">
        <f t="shared" si="62"/>
        <v>56280</v>
      </c>
      <c r="AM50" s="39">
        <f t="shared" si="62"/>
        <v>0</v>
      </c>
      <c r="AN50" s="39">
        <f t="shared" si="62"/>
        <v>0</v>
      </c>
      <c r="AO50" s="39">
        <f t="shared" si="62"/>
        <v>0</v>
      </c>
      <c r="AP50" s="39">
        <f t="shared" si="62"/>
        <v>0</v>
      </c>
      <c r="AQ50" s="39">
        <f t="shared" si="62"/>
        <v>0</v>
      </c>
      <c r="AR50" s="39">
        <f t="shared" si="63"/>
        <v>56280</v>
      </c>
      <c r="AS50" s="39">
        <v>1350720</v>
      </c>
      <c r="AT50" s="11">
        <v>0</v>
      </c>
      <c r="AU50" s="11">
        <v>0</v>
      </c>
      <c r="AV50" s="11">
        <v>0</v>
      </c>
      <c r="AW50" s="11">
        <v>0</v>
      </c>
      <c r="AX50" s="11">
        <v>0</v>
      </c>
      <c r="AY50" s="11">
        <f t="shared" si="64"/>
        <v>1350720</v>
      </c>
      <c r="AZ50" s="39">
        <f t="shared" si="65"/>
        <v>1407000</v>
      </c>
      <c r="BA50" s="39">
        <f t="shared" si="66"/>
        <v>0</v>
      </c>
      <c r="BB50" s="39">
        <f t="shared" si="67"/>
        <v>0</v>
      </c>
      <c r="BC50" s="39">
        <f t="shared" si="68"/>
        <v>0</v>
      </c>
      <c r="BD50" s="39">
        <f t="shared" si="69"/>
        <v>0</v>
      </c>
      <c r="BE50" s="39">
        <f t="shared" si="70"/>
        <v>0</v>
      </c>
      <c r="BF50" s="11">
        <f t="shared" si="71"/>
        <v>1407000</v>
      </c>
      <c r="BG50" s="70">
        <f t="shared" si="35"/>
        <v>1407000</v>
      </c>
      <c r="BH50" s="128" t="s">
        <v>192</v>
      </c>
      <c r="BI50" s="128" t="s">
        <v>149</v>
      </c>
      <c r="BJ50" s="19"/>
      <c r="BK50" s="39">
        <f t="shared" si="72"/>
        <v>56.28</v>
      </c>
      <c r="BL50" s="39">
        <f t="shared" si="73"/>
        <v>1407</v>
      </c>
      <c r="BM50" s="39">
        <f t="shared" si="74"/>
        <v>0</v>
      </c>
      <c r="BN50" s="39">
        <f t="shared" si="75"/>
        <v>0</v>
      </c>
      <c r="BO50" s="39">
        <f t="shared" si="76"/>
        <v>0</v>
      </c>
      <c r="BP50" s="39">
        <f t="shared" si="77"/>
        <v>56.28</v>
      </c>
      <c r="BQ50" s="39">
        <f t="shared" si="78"/>
        <v>1350.72</v>
      </c>
      <c r="BR50" s="39">
        <f t="shared" si="79"/>
        <v>56.28</v>
      </c>
      <c r="BS50" s="11">
        <f t="shared" si="80"/>
        <v>1407</v>
      </c>
      <c r="BT50" s="12"/>
      <c r="BU50" s="12"/>
      <c r="BV50" s="12"/>
      <c r="BW50" s="12"/>
      <c r="BX50" s="12"/>
      <c r="BY50" s="12"/>
      <c r="BZ50" s="12"/>
      <c r="CA50" s="12"/>
      <c r="CB50" s="12"/>
      <c r="CC50" s="12"/>
      <c r="CD50" s="12"/>
      <c r="CE50" s="12"/>
      <c r="CF50" s="81"/>
      <c r="CG50" s="81"/>
      <c r="CH50" s="12"/>
      <c r="CI50" s="12"/>
      <c r="CJ50" s="14"/>
      <c r="CK50" s="12"/>
      <c r="CL50" s="12"/>
      <c r="CM50" s="12"/>
      <c r="CN50" s="12"/>
      <c r="CO50" s="12"/>
      <c r="CP50" s="12"/>
      <c r="CQ50" s="12"/>
      <c r="CR50" s="12"/>
      <c r="CS50" s="12"/>
      <c r="CT50" s="12"/>
      <c r="CU50" s="12"/>
      <c r="CV50" s="12"/>
      <c r="CW50" s="12"/>
      <c r="CX50" s="81"/>
      <c r="CY50" s="81"/>
      <c r="CZ50" s="12"/>
      <c r="DA50" s="12"/>
      <c r="DB50" s="12"/>
      <c r="DC50" s="12"/>
      <c r="DD50" s="12"/>
      <c r="DE50" s="13" t="s">
        <v>56</v>
      </c>
    </row>
    <row r="51" spans="1:109" s="7" customFormat="1" ht="51">
      <c r="A51" s="13" t="s">
        <v>193</v>
      </c>
      <c r="B51" s="13" t="s">
        <v>99</v>
      </c>
      <c r="C51" s="151" t="s">
        <v>578</v>
      </c>
      <c r="D51" s="151" t="s">
        <v>580</v>
      </c>
      <c r="E51" s="151" t="s">
        <v>27</v>
      </c>
      <c r="F51" s="147">
        <v>10</v>
      </c>
      <c r="G51" s="147"/>
      <c r="H51" s="147" t="s">
        <v>615</v>
      </c>
      <c r="I51" s="20"/>
      <c r="J51" s="11">
        <v>0</v>
      </c>
      <c r="K51" s="11">
        <v>0</v>
      </c>
      <c r="L51" s="11">
        <v>0</v>
      </c>
      <c r="M51" s="11">
        <v>0</v>
      </c>
      <c r="N51" s="11">
        <v>0</v>
      </c>
      <c r="O51" s="11">
        <v>0</v>
      </c>
      <c r="P51" s="11">
        <f t="shared" si="58"/>
        <v>0</v>
      </c>
      <c r="Q51" s="11">
        <v>3330000</v>
      </c>
      <c r="R51" s="11">
        <v>0</v>
      </c>
      <c r="S51" s="11">
        <v>0</v>
      </c>
      <c r="T51" s="11">
        <v>0</v>
      </c>
      <c r="U51" s="11">
        <v>0</v>
      </c>
      <c r="V51" s="11">
        <v>0</v>
      </c>
      <c r="W51" s="11">
        <f t="shared" si="59"/>
        <v>3330000</v>
      </c>
      <c r="X51" s="11">
        <v>7330000</v>
      </c>
      <c r="Y51" s="11">
        <v>0</v>
      </c>
      <c r="Z51" s="11">
        <v>0</v>
      </c>
      <c r="AA51" s="11">
        <v>0</v>
      </c>
      <c r="AB51" s="11">
        <v>0</v>
      </c>
      <c r="AC51" s="11">
        <v>0</v>
      </c>
      <c r="AD51" s="11">
        <f t="shared" si="60"/>
        <v>7330000</v>
      </c>
      <c r="AE51" s="39">
        <v>5340000</v>
      </c>
      <c r="AF51" s="11">
        <v>0</v>
      </c>
      <c r="AG51" s="11">
        <v>0</v>
      </c>
      <c r="AH51" s="11">
        <v>0</v>
      </c>
      <c r="AI51" s="11">
        <v>0</v>
      </c>
      <c r="AJ51" s="11">
        <v>0</v>
      </c>
      <c r="AK51" s="21">
        <f t="shared" si="61"/>
        <v>5340000</v>
      </c>
      <c r="AL51" s="39">
        <f t="shared" si="62"/>
        <v>16000000</v>
      </c>
      <c r="AM51" s="39">
        <f t="shared" si="62"/>
        <v>0</v>
      </c>
      <c r="AN51" s="39">
        <f t="shared" si="62"/>
        <v>0</v>
      </c>
      <c r="AO51" s="39">
        <f t="shared" si="62"/>
        <v>0</v>
      </c>
      <c r="AP51" s="39">
        <f t="shared" si="62"/>
        <v>0</v>
      </c>
      <c r="AQ51" s="39">
        <f t="shared" si="62"/>
        <v>0</v>
      </c>
      <c r="AR51" s="39">
        <f t="shared" si="63"/>
        <v>16000000</v>
      </c>
      <c r="AS51" s="11">
        <v>0</v>
      </c>
      <c r="AT51" s="11">
        <v>0</v>
      </c>
      <c r="AU51" s="11">
        <v>0</v>
      </c>
      <c r="AV51" s="11">
        <v>0</v>
      </c>
      <c r="AW51" s="11">
        <v>0</v>
      </c>
      <c r="AX51" s="11">
        <v>0</v>
      </c>
      <c r="AY51" s="11">
        <f t="shared" si="64"/>
        <v>0</v>
      </c>
      <c r="AZ51" s="39">
        <f t="shared" si="65"/>
        <v>16000000</v>
      </c>
      <c r="BA51" s="39">
        <f t="shared" si="66"/>
        <v>0</v>
      </c>
      <c r="BB51" s="39">
        <f t="shared" si="67"/>
        <v>0</v>
      </c>
      <c r="BC51" s="39">
        <f t="shared" si="68"/>
        <v>0</v>
      </c>
      <c r="BD51" s="39">
        <f t="shared" si="69"/>
        <v>0</v>
      </c>
      <c r="BE51" s="39">
        <f t="shared" si="70"/>
        <v>0</v>
      </c>
      <c r="BF51" s="11">
        <f t="shared" si="71"/>
        <v>16000000</v>
      </c>
      <c r="BG51" s="70">
        <f t="shared" si="35"/>
        <v>16000000</v>
      </c>
      <c r="BH51" s="128" t="s">
        <v>194</v>
      </c>
      <c r="BI51" s="128" t="s">
        <v>68</v>
      </c>
      <c r="BJ51" s="19"/>
      <c r="BK51" s="39">
        <f t="shared" si="72"/>
        <v>16000</v>
      </c>
      <c r="BL51" s="39">
        <f t="shared" si="73"/>
        <v>16000</v>
      </c>
      <c r="BM51" s="39">
        <f t="shared" si="74"/>
        <v>0</v>
      </c>
      <c r="BN51" s="39">
        <f t="shared" si="75"/>
        <v>3330</v>
      </c>
      <c r="BO51" s="39">
        <f t="shared" si="76"/>
        <v>7330</v>
      </c>
      <c r="BP51" s="39">
        <f t="shared" si="77"/>
        <v>5340</v>
      </c>
      <c r="BQ51" s="39">
        <f t="shared" si="78"/>
        <v>0</v>
      </c>
      <c r="BR51" s="39">
        <f t="shared" si="79"/>
        <v>16000</v>
      </c>
      <c r="BS51" s="11">
        <f t="shared" si="80"/>
        <v>16000</v>
      </c>
      <c r="BT51" s="12"/>
      <c r="BU51" s="12"/>
      <c r="BV51" s="12"/>
      <c r="BW51" s="12"/>
      <c r="BX51" s="12"/>
      <c r="BY51" s="12"/>
      <c r="BZ51" s="12"/>
      <c r="CA51" s="12"/>
      <c r="CB51" s="12"/>
      <c r="CC51" s="12"/>
      <c r="CD51" s="12"/>
      <c r="CE51" s="12"/>
      <c r="CF51" s="81"/>
      <c r="CG51" s="81"/>
      <c r="CH51" s="12"/>
      <c r="CI51" s="12"/>
      <c r="CJ51" s="14"/>
      <c r="CK51" s="12"/>
      <c r="CL51" s="12"/>
      <c r="CM51" s="12"/>
      <c r="CN51" s="12"/>
      <c r="CO51" s="12"/>
      <c r="CP51" s="12"/>
      <c r="CQ51" s="12"/>
      <c r="CR51" s="12"/>
      <c r="CS51" s="12"/>
      <c r="CT51" s="12"/>
      <c r="CU51" s="12"/>
      <c r="CV51" s="12"/>
      <c r="CW51" s="12"/>
      <c r="CX51" s="81"/>
      <c r="CY51" s="81"/>
      <c r="CZ51" s="12"/>
      <c r="DA51" s="12"/>
      <c r="DB51" s="12"/>
      <c r="DC51" s="12"/>
      <c r="DD51" s="12"/>
      <c r="DE51" s="13" t="s">
        <v>56</v>
      </c>
    </row>
    <row r="52" spans="1:109" s="7" customFormat="1" ht="76.5">
      <c r="A52" s="13" t="s">
        <v>195</v>
      </c>
      <c r="B52" s="13" t="s">
        <v>99</v>
      </c>
      <c r="C52" s="151" t="s">
        <v>196</v>
      </c>
      <c r="D52" s="151" t="s">
        <v>580</v>
      </c>
      <c r="E52" s="151" t="s">
        <v>556</v>
      </c>
      <c r="F52" s="147">
        <v>10</v>
      </c>
      <c r="G52" s="147"/>
      <c r="H52" s="147" t="s">
        <v>615</v>
      </c>
      <c r="I52" s="20"/>
      <c r="J52" s="11">
        <v>0</v>
      </c>
      <c r="K52" s="11">
        <v>0</v>
      </c>
      <c r="L52" s="11">
        <v>0</v>
      </c>
      <c r="M52" s="11">
        <v>0</v>
      </c>
      <c r="N52" s="11">
        <v>0</v>
      </c>
      <c r="O52" s="11">
        <v>0</v>
      </c>
      <c r="P52" s="11">
        <f t="shared" si="58"/>
        <v>0</v>
      </c>
      <c r="Q52" s="11">
        <v>10100000</v>
      </c>
      <c r="R52" s="11">
        <v>0</v>
      </c>
      <c r="S52" s="11">
        <v>0</v>
      </c>
      <c r="T52" s="11">
        <v>0</v>
      </c>
      <c r="U52" s="11">
        <v>0</v>
      </c>
      <c r="V52" s="11">
        <v>0</v>
      </c>
      <c r="W52" s="11">
        <f t="shared" si="59"/>
        <v>10100000</v>
      </c>
      <c r="X52" s="11">
        <v>14130000</v>
      </c>
      <c r="Y52" s="11">
        <v>0</v>
      </c>
      <c r="Z52" s="11">
        <v>0</v>
      </c>
      <c r="AA52" s="11">
        <v>0</v>
      </c>
      <c r="AB52" s="11">
        <v>0</v>
      </c>
      <c r="AC52" s="11">
        <v>0</v>
      </c>
      <c r="AD52" s="11">
        <f t="shared" si="60"/>
        <v>14130000</v>
      </c>
      <c r="AE52" s="39">
        <v>12130000</v>
      </c>
      <c r="AF52" s="11">
        <v>0</v>
      </c>
      <c r="AG52" s="11">
        <v>0</v>
      </c>
      <c r="AH52" s="11">
        <v>0</v>
      </c>
      <c r="AI52" s="11">
        <v>0</v>
      </c>
      <c r="AJ52" s="11">
        <v>0</v>
      </c>
      <c r="AK52" s="21">
        <f t="shared" si="61"/>
        <v>12130000</v>
      </c>
      <c r="AL52" s="39">
        <f t="shared" si="62"/>
        <v>36360000</v>
      </c>
      <c r="AM52" s="39">
        <f t="shared" si="62"/>
        <v>0</v>
      </c>
      <c r="AN52" s="39">
        <f t="shared" si="62"/>
        <v>0</v>
      </c>
      <c r="AO52" s="39">
        <f t="shared" si="62"/>
        <v>0</v>
      </c>
      <c r="AP52" s="39">
        <f t="shared" si="62"/>
        <v>0</v>
      </c>
      <c r="AQ52" s="39">
        <f t="shared" si="62"/>
        <v>0</v>
      </c>
      <c r="AR52" s="39">
        <f t="shared" si="63"/>
        <v>36360000</v>
      </c>
      <c r="AS52" s="11">
        <v>0</v>
      </c>
      <c r="AT52" s="11">
        <v>0</v>
      </c>
      <c r="AU52" s="11">
        <v>0</v>
      </c>
      <c r="AV52" s="11">
        <v>0</v>
      </c>
      <c r="AW52" s="11">
        <v>0</v>
      </c>
      <c r="AX52" s="11">
        <v>0</v>
      </c>
      <c r="AY52" s="11">
        <f t="shared" si="64"/>
        <v>0</v>
      </c>
      <c r="AZ52" s="39">
        <f t="shared" si="65"/>
        <v>36360000</v>
      </c>
      <c r="BA52" s="39">
        <f t="shared" si="66"/>
        <v>0</v>
      </c>
      <c r="BB52" s="39">
        <f t="shared" si="67"/>
        <v>0</v>
      </c>
      <c r="BC52" s="39">
        <f t="shared" si="68"/>
        <v>0</v>
      </c>
      <c r="BD52" s="39">
        <f t="shared" si="69"/>
        <v>0</v>
      </c>
      <c r="BE52" s="39">
        <f t="shared" si="70"/>
        <v>0</v>
      </c>
      <c r="BF52" s="11">
        <f t="shared" si="71"/>
        <v>36360000</v>
      </c>
      <c r="BG52" s="70">
        <f t="shared" si="35"/>
        <v>36360000</v>
      </c>
      <c r="BH52" s="128" t="s">
        <v>197</v>
      </c>
      <c r="BI52" s="128" t="s">
        <v>105</v>
      </c>
      <c r="BJ52" s="19"/>
      <c r="BK52" s="39">
        <f t="shared" si="72"/>
        <v>36360</v>
      </c>
      <c r="BL52" s="39">
        <f t="shared" si="73"/>
        <v>36360</v>
      </c>
      <c r="BM52" s="39">
        <f t="shared" si="74"/>
        <v>0</v>
      </c>
      <c r="BN52" s="39">
        <f t="shared" si="75"/>
        <v>10100</v>
      </c>
      <c r="BO52" s="39">
        <f t="shared" si="76"/>
        <v>14130</v>
      </c>
      <c r="BP52" s="39">
        <f t="shared" si="77"/>
        <v>12130</v>
      </c>
      <c r="BQ52" s="39">
        <f t="shared" si="78"/>
        <v>0</v>
      </c>
      <c r="BR52" s="39">
        <f t="shared" si="79"/>
        <v>36360</v>
      </c>
      <c r="BS52" s="11">
        <f t="shared" si="80"/>
        <v>36360</v>
      </c>
      <c r="BT52" s="12"/>
      <c r="BU52" s="12"/>
      <c r="BV52" s="12"/>
      <c r="BW52" s="12"/>
      <c r="BX52" s="12"/>
      <c r="BY52" s="12"/>
      <c r="BZ52" s="12"/>
      <c r="CA52" s="12"/>
      <c r="CB52" s="12"/>
      <c r="CC52" s="12"/>
      <c r="CD52" s="12"/>
      <c r="CE52" s="12"/>
      <c r="CF52" s="81"/>
      <c r="CG52" s="81"/>
      <c r="CH52" s="12"/>
      <c r="CI52" s="12"/>
      <c r="CJ52" s="14"/>
      <c r="CK52" s="12"/>
      <c r="CL52" s="12"/>
      <c r="CM52" s="12"/>
      <c r="CN52" s="12"/>
      <c r="CO52" s="12"/>
      <c r="CP52" s="12"/>
      <c r="CQ52" s="12"/>
      <c r="CR52" s="12"/>
      <c r="CS52" s="12"/>
      <c r="CT52" s="12"/>
      <c r="CU52" s="12"/>
      <c r="CV52" s="12"/>
      <c r="CW52" s="12"/>
      <c r="CX52" s="81"/>
      <c r="CY52" s="81"/>
      <c r="CZ52" s="12"/>
      <c r="DA52" s="12"/>
      <c r="DB52" s="12"/>
      <c r="DC52" s="12"/>
      <c r="DD52" s="12"/>
      <c r="DE52" s="13" t="s">
        <v>56</v>
      </c>
    </row>
    <row r="53" spans="1:109" s="7" customFormat="1" ht="127.5">
      <c r="A53" s="13" t="s">
        <v>198</v>
      </c>
      <c r="B53" s="13" t="s">
        <v>99</v>
      </c>
      <c r="C53" s="151" t="s">
        <v>199</v>
      </c>
      <c r="D53" s="151" t="s">
        <v>87</v>
      </c>
      <c r="E53" s="151" t="s">
        <v>561</v>
      </c>
      <c r="F53" s="147">
        <v>10</v>
      </c>
      <c r="G53" s="147"/>
      <c r="H53" s="147" t="s">
        <v>615</v>
      </c>
      <c r="I53" s="20"/>
      <c r="J53" s="11">
        <v>0</v>
      </c>
      <c r="K53" s="11">
        <v>0</v>
      </c>
      <c r="L53" s="11">
        <v>0</v>
      </c>
      <c r="M53" s="11">
        <v>0</v>
      </c>
      <c r="N53" s="11">
        <v>0</v>
      </c>
      <c r="O53" s="11">
        <v>0</v>
      </c>
      <c r="P53" s="11">
        <f t="shared" si="58"/>
        <v>0</v>
      </c>
      <c r="Q53" s="11">
        <v>23028000</v>
      </c>
      <c r="R53" s="11">
        <v>0</v>
      </c>
      <c r="S53" s="11">
        <v>0</v>
      </c>
      <c r="T53" s="11">
        <v>0</v>
      </c>
      <c r="U53" s="11">
        <v>0</v>
      </c>
      <c r="V53" s="11">
        <v>0</v>
      </c>
      <c r="W53" s="11">
        <f t="shared" si="59"/>
        <v>23028000</v>
      </c>
      <c r="X53" s="11">
        <v>23033000</v>
      </c>
      <c r="Y53" s="11">
        <v>0</v>
      </c>
      <c r="Z53" s="11">
        <v>0</v>
      </c>
      <c r="AA53" s="11">
        <v>0</v>
      </c>
      <c r="AB53" s="11">
        <v>0</v>
      </c>
      <c r="AC53" s="11">
        <v>0</v>
      </c>
      <c r="AD53" s="11">
        <f t="shared" si="60"/>
        <v>23033000</v>
      </c>
      <c r="AE53" s="39">
        <v>23039000</v>
      </c>
      <c r="AF53" s="11">
        <v>0</v>
      </c>
      <c r="AG53" s="11">
        <v>0</v>
      </c>
      <c r="AH53" s="11">
        <v>0</v>
      </c>
      <c r="AI53" s="11">
        <v>0</v>
      </c>
      <c r="AJ53" s="11">
        <v>0</v>
      </c>
      <c r="AK53" s="21">
        <f t="shared" si="61"/>
        <v>23039000</v>
      </c>
      <c r="AL53" s="39">
        <f t="shared" si="62"/>
        <v>69100000</v>
      </c>
      <c r="AM53" s="39">
        <f t="shared" si="62"/>
        <v>0</v>
      </c>
      <c r="AN53" s="39">
        <f t="shared" si="62"/>
        <v>0</v>
      </c>
      <c r="AO53" s="39">
        <f t="shared" si="62"/>
        <v>0</v>
      </c>
      <c r="AP53" s="39">
        <f t="shared" si="62"/>
        <v>0</v>
      </c>
      <c r="AQ53" s="39">
        <f t="shared" si="62"/>
        <v>0</v>
      </c>
      <c r="AR53" s="39">
        <f t="shared" si="63"/>
        <v>69100000</v>
      </c>
      <c r="AS53" s="11">
        <v>0</v>
      </c>
      <c r="AT53" s="11">
        <v>0</v>
      </c>
      <c r="AU53" s="11">
        <v>0</v>
      </c>
      <c r="AV53" s="11">
        <v>0</v>
      </c>
      <c r="AW53" s="11">
        <v>0</v>
      </c>
      <c r="AX53" s="11">
        <v>0</v>
      </c>
      <c r="AY53" s="11">
        <f t="shared" si="64"/>
        <v>0</v>
      </c>
      <c r="AZ53" s="39">
        <f t="shared" si="65"/>
        <v>69100000</v>
      </c>
      <c r="BA53" s="39">
        <f t="shared" si="66"/>
        <v>0</v>
      </c>
      <c r="BB53" s="39">
        <f t="shared" si="67"/>
        <v>0</v>
      </c>
      <c r="BC53" s="39">
        <f t="shared" si="68"/>
        <v>0</v>
      </c>
      <c r="BD53" s="39">
        <f t="shared" si="69"/>
        <v>0</v>
      </c>
      <c r="BE53" s="39">
        <f t="shared" si="70"/>
        <v>0</v>
      </c>
      <c r="BF53" s="11">
        <f t="shared" si="71"/>
        <v>69100000</v>
      </c>
      <c r="BG53" s="70">
        <f t="shared" ref="BG53:BG84" si="84">+P53+W53+AD53+AK53+AY53</f>
        <v>69100000</v>
      </c>
      <c r="BH53" s="128" t="s">
        <v>199</v>
      </c>
      <c r="BI53" s="128" t="s">
        <v>200</v>
      </c>
      <c r="BJ53" s="22"/>
      <c r="BK53" s="39">
        <f t="shared" si="72"/>
        <v>69100</v>
      </c>
      <c r="BL53" s="39">
        <f t="shared" si="73"/>
        <v>69100</v>
      </c>
      <c r="BM53" s="39">
        <f t="shared" si="74"/>
        <v>0</v>
      </c>
      <c r="BN53" s="39">
        <f t="shared" si="75"/>
        <v>23028</v>
      </c>
      <c r="BO53" s="39">
        <f t="shared" si="76"/>
        <v>23033</v>
      </c>
      <c r="BP53" s="39">
        <f t="shared" si="77"/>
        <v>23039</v>
      </c>
      <c r="BQ53" s="39">
        <f t="shared" si="78"/>
        <v>0</v>
      </c>
      <c r="BR53" s="39">
        <f t="shared" si="79"/>
        <v>69100</v>
      </c>
      <c r="BS53" s="11">
        <f t="shared" si="80"/>
        <v>69100</v>
      </c>
      <c r="BT53" s="12"/>
      <c r="BU53" s="12"/>
      <c r="BV53" s="12"/>
      <c r="BW53" s="12"/>
      <c r="BX53" s="12"/>
      <c r="BY53" s="12"/>
      <c r="BZ53" s="12"/>
      <c r="CA53" s="12"/>
      <c r="CB53" s="12"/>
      <c r="CC53" s="12"/>
      <c r="CD53" s="12"/>
      <c r="CE53" s="12"/>
      <c r="CF53" s="81"/>
      <c r="CG53" s="81"/>
      <c r="CH53" s="12"/>
      <c r="CI53" s="12"/>
      <c r="CJ53" s="14"/>
      <c r="CK53" s="12"/>
      <c r="CL53" s="12"/>
      <c r="CM53" s="12"/>
      <c r="CN53" s="12"/>
      <c r="CO53" s="12"/>
      <c r="CP53" s="12"/>
      <c r="CQ53" s="12"/>
      <c r="CR53" s="12"/>
      <c r="CS53" s="12"/>
      <c r="CT53" s="12"/>
      <c r="CU53" s="12"/>
      <c r="CV53" s="12"/>
      <c r="CW53" s="12"/>
      <c r="CX53" s="81"/>
      <c r="CY53" s="81"/>
      <c r="CZ53" s="12"/>
      <c r="DA53" s="12"/>
      <c r="DB53" s="12"/>
      <c r="DC53" s="12"/>
      <c r="DD53" s="12"/>
      <c r="DE53" s="13" t="s">
        <v>56</v>
      </c>
    </row>
    <row r="54" spans="1:109" s="7" customFormat="1">
      <c r="A54" s="130" t="s">
        <v>201</v>
      </c>
      <c r="B54" s="13"/>
      <c r="C54" s="13"/>
      <c r="D54" s="151"/>
      <c r="E54" s="151"/>
      <c r="F54" s="147"/>
      <c r="G54" s="147"/>
      <c r="H54" s="143"/>
      <c r="I54" s="13"/>
      <c r="J54" s="39">
        <f t="shared" ref="J54:AO54" si="85">SUM(J55:J72)</f>
        <v>13507780</v>
      </c>
      <c r="K54" s="39">
        <f t="shared" si="85"/>
        <v>0</v>
      </c>
      <c r="L54" s="39">
        <f t="shared" si="85"/>
        <v>0</v>
      </c>
      <c r="M54" s="39">
        <f t="shared" si="85"/>
        <v>4070810</v>
      </c>
      <c r="N54" s="39">
        <f t="shared" si="85"/>
        <v>4339940</v>
      </c>
      <c r="O54" s="39">
        <f t="shared" si="85"/>
        <v>0</v>
      </c>
      <c r="P54" s="39">
        <f t="shared" si="85"/>
        <v>21918530</v>
      </c>
      <c r="Q54" s="39">
        <f t="shared" si="85"/>
        <v>24863770</v>
      </c>
      <c r="R54" s="39">
        <f t="shared" si="85"/>
        <v>0</v>
      </c>
      <c r="S54" s="39">
        <f t="shared" si="85"/>
        <v>0</v>
      </c>
      <c r="T54" s="39">
        <f t="shared" si="85"/>
        <v>15975580</v>
      </c>
      <c r="U54" s="39">
        <f t="shared" si="85"/>
        <v>11903950</v>
      </c>
      <c r="V54" s="39">
        <f t="shared" si="85"/>
        <v>0</v>
      </c>
      <c r="W54" s="39">
        <f t="shared" si="85"/>
        <v>52743300</v>
      </c>
      <c r="X54" s="39">
        <f t="shared" si="85"/>
        <v>21006804</v>
      </c>
      <c r="Y54" s="39">
        <f t="shared" si="85"/>
        <v>0</v>
      </c>
      <c r="Z54" s="39">
        <f t="shared" si="85"/>
        <v>0</v>
      </c>
      <c r="AA54" s="39">
        <f t="shared" si="85"/>
        <v>23856350</v>
      </c>
      <c r="AB54" s="39">
        <f t="shared" si="85"/>
        <v>11966870</v>
      </c>
      <c r="AC54" s="39">
        <f t="shared" si="85"/>
        <v>0</v>
      </c>
      <c r="AD54" s="39">
        <f t="shared" si="85"/>
        <v>56830024</v>
      </c>
      <c r="AE54" s="39">
        <f t="shared" si="85"/>
        <v>7284274</v>
      </c>
      <c r="AF54" s="39">
        <f t="shared" si="85"/>
        <v>0</v>
      </c>
      <c r="AG54" s="39">
        <f t="shared" si="85"/>
        <v>0</v>
      </c>
      <c r="AH54" s="39">
        <f t="shared" si="85"/>
        <v>14653700</v>
      </c>
      <c r="AI54" s="39">
        <f t="shared" si="85"/>
        <v>10558730</v>
      </c>
      <c r="AJ54" s="39">
        <f t="shared" si="85"/>
        <v>0</v>
      </c>
      <c r="AK54" s="39">
        <f t="shared" si="85"/>
        <v>32496704</v>
      </c>
      <c r="AL54" s="39">
        <f t="shared" si="85"/>
        <v>66662628</v>
      </c>
      <c r="AM54" s="39">
        <f t="shared" si="85"/>
        <v>0</v>
      </c>
      <c r="AN54" s="39">
        <f t="shared" si="85"/>
        <v>0</v>
      </c>
      <c r="AO54" s="39">
        <f t="shared" si="85"/>
        <v>58556440</v>
      </c>
      <c r="AP54" s="39">
        <f t="shared" ref="AP54:BF54" si="86">SUM(AP55:AP72)</f>
        <v>38769490</v>
      </c>
      <c r="AQ54" s="39">
        <f t="shared" si="86"/>
        <v>0</v>
      </c>
      <c r="AR54" s="39">
        <f t="shared" si="86"/>
        <v>163988558</v>
      </c>
      <c r="AS54" s="39">
        <f t="shared" si="86"/>
        <v>1580721</v>
      </c>
      <c r="AT54" s="39">
        <f t="shared" si="86"/>
        <v>0</v>
      </c>
      <c r="AU54" s="39">
        <f t="shared" si="86"/>
        <v>0</v>
      </c>
      <c r="AV54" s="39">
        <f t="shared" si="86"/>
        <v>0</v>
      </c>
      <c r="AW54" s="39">
        <f t="shared" si="86"/>
        <v>0</v>
      </c>
      <c r="AX54" s="39">
        <f t="shared" si="86"/>
        <v>0</v>
      </c>
      <c r="AY54" s="39">
        <f t="shared" si="86"/>
        <v>1580721</v>
      </c>
      <c r="AZ54" s="39">
        <f t="shared" si="86"/>
        <v>68243349</v>
      </c>
      <c r="BA54" s="39">
        <f t="shared" si="86"/>
        <v>0</v>
      </c>
      <c r="BB54" s="39">
        <f t="shared" si="86"/>
        <v>0</v>
      </c>
      <c r="BC54" s="39">
        <f t="shared" si="86"/>
        <v>58556440</v>
      </c>
      <c r="BD54" s="39">
        <f t="shared" si="86"/>
        <v>38769490</v>
      </c>
      <c r="BE54" s="39">
        <f t="shared" si="86"/>
        <v>0</v>
      </c>
      <c r="BF54" s="39">
        <f t="shared" si="86"/>
        <v>165569279</v>
      </c>
      <c r="BG54" s="70">
        <f t="shared" si="84"/>
        <v>165569279</v>
      </c>
      <c r="BH54" s="39"/>
      <c r="BI54" s="39"/>
      <c r="BJ54" s="39"/>
      <c r="BK54" s="39">
        <f>SUM(BK55:BK71)</f>
        <v>159763.55799999999</v>
      </c>
      <c r="BL54" s="39">
        <f>SUM(BL55:BL71)</f>
        <v>161344.27899999998</v>
      </c>
      <c r="BM54" s="39">
        <f t="shared" ref="BM54:BS54" si="87">SUM(BM55:BM72)</f>
        <v>12189.51</v>
      </c>
      <c r="BN54" s="39">
        <f t="shared" si="87"/>
        <v>22281.11</v>
      </c>
      <c r="BO54" s="39">
        <f t="shared" si="87"/>
        <v>28878.944</v>
      </c>
      <c r="BP54" s="39">
        <f t="shared" si="87"/>
        <v>16584.874</v>
      </c>
      <c r="BQ54" s="39">
        <f t="shared" si="87"/>
        <v>1328.461</v>
      </c>
      <c r="BR54" s="39">
        <f t="shared" si="87"/>
        <v>79934.437999999995</v>
      </c>
      <c r="BS54" s="39">
        <f t="shared" si="87"/>
        <v>81262.899000000005</v>
      </c>
      <c r="BT54" s="39">
        <f>SUM(BT55:BT71)</f>
        <v>0</v>
      </c>
      <c r="BU54" s="39">
        <f t="shared" ref="BU54:DD54" si="88">SUM(BU55:BU67)</f>
        <v>46430</v>
      </c>
      <c r="BV54" s="39">
        <f t="shared" si="88"/>
        <v>0</v>
      </c>
      <c r="BW54" s="39">
        <f t="shared" si="88"/>
        <v>0</v>
      </c>
      <c r="BX54" s="39">
        <f t="shared" si="88"/>
        <v>0</v>
      </c>
      <c r="BY54" s="39">
        <f t="shared" si="88"/>
        <v>0</v>
      </c>
      <c r="BZ54" s="39">
        <f t="shared" si="88"/>
        <v>0</v>
      </c>
      <c r="CA54" s="39">
        <f t="shared" si="88"/>
        <v>0</v>
      </c>
      <c r="CB54" s="39">
        <f t="shared" si="88"/>
        <v>0</v>
      </c>
      <c r="CC54" s="39">
        <f t="shared" si="88"/>
        <v>72185250</v>
      </c>
      <c r="CD54" s="39">
        <f t="shared" si="88"/>
        <v>72231680</v>
      </c>
      <c r="CE54" s="39">
        <f t="shared" si="88"/>
        <v>0</v>
      </c>
      <c r="CF54" s="39">
        <f t="shared" si="88"/>
        <v>0</v>
      </c>
      <c r="CG54" s="39">
        <f t="shared" si="88"/>
        <v>0</v>
      </c>
      <c r="CH54" s="39">
        <f t="shared" si="88"/>
        <v>0</v>
      </c>
      <c r="CI54" s="39">
        <f t="shared" si="88"/>
        <v>0</v>
      </c>
      <c r="CJ54" s="39">
        <f t="shared" si="88"/>
        <v>34537442</v>
      </c>
      <c r="CK54" s="39">
        <f t="shared" si="88"/>
        <v>34537442</v>
      </c>
      <c r="CL54" s="39">
        <f t="shared" si="88"/>
        <v>0</v>
      </c>
      <c r="CM54" s="39">
        <f t="shared" si="88"/>
        <v>46430</v>
      </c>
      <c r="CN54" s="39">
        <f t="shared" si="88"/>
        <v>0</v>
      </c>
      <c r="CO54" s="39">
        <f t="shared" si="88"/>
        <v>0</v>
      </c>
      <c r="CP54" s="39">
        <f t="shared" si="88"/>
        <v>0</v>
      </c>
      <c r="CQ54" s="39">
        <f t="shared" si="88"/>
        <v>0</v>
      </c>
      <c r="CR54" s="39">
        <f t="shared" si="88"/>
        <v>0</v>
      </c>
      <c r="CS54" s="39">
        <f t="shared" si="88"/>
        <v>0</v>
      </c>
      <c r="CT54" s="39">
        <f t="shared" si="88"/>
        <v>0</v>
      </c>
      <c r="CU54" s="39">
        <f t="shared" si="88"/>
        <v>0</v>
      </c>
      <c r="CV54" s="39">
        <f t="shared" si="88"/>
        <v>46430</v>
      </c>
      <c r="CW54" s="39">
        <f t="shared" si="88"/>
        <v>72278110</v>
      </c>
      <c r="CX54" s="39">
        <f t="shared" si="88"/>
        <v>0</v>
      </c>
      <c r="CY54" s="39">
        <f t="shared" si="88"/>
        <v>0</v>
      </c>
      <c r="CZ54" s="39">
        <f t="shared" si="88"/>
        <v>0</v>
      </c>
      <c r="DA54" s="39">
        <f t="shared" si="88"/>
        <v>0</v>
      </c>
      <c r="DB54" s="39">
        <f t="shared" si="88"/>
        <v>1328461</v>
      </c>
      <c r="DC54" s="39">
        <f t="shared" si="88"/>
        <v>1328461</v>
      </c>
      <c r="DD54" s="39">
        <f t="shared" si="88"/>
        <v>35865903</v>
      </c>
      <c r="DE54" s="13"/>
    </row>
    <row r="55" spans="1:109" s="7" customFormat="1" ht="153">
      <c r="A55" s="151" t="s">
        <v>202</v>
      </c>
      <c r="B55" s="13" t="s">
        <v>203</v>
      </c>
      <c r="C55" s="151" t="s">
        <v>204</v>
      </c>
      <c r="D55" s="151" t="s">
        <v>87</v>
      </c>
      <c r="E55" s="151" t="s">
        <v>557</v>
      </c>
      <c r="F55" s="147">
        <v>10</v>
      </c>
      <c r="G55" s="147" t="s">
        <v>52</v>
      </c>
      <c r="H55" s="147" t="s">
        <v>205</v>
      </c>
      <c r="I55" s="155" t="s">
        <v>623</v>
      </c>
      <c r="J55" s="39">
        <v>696610</v>
      </c>
      <c r="K55" s="39">
        <v>0</v>
      </c>
      <c r="L55" s="39">
        <v>0</v>
      </c>
      <c r="M55" s="39">
        <v>3075680</v>
      </c>
      <c r="N55" s="39">
        <v>4339940</v>
      </c>
      <c r="O55" s="11">
        <v>0</v>
      </c>
      <c r="P55" s="11">
        <f t="shared" ref="P55:P72" si="89">SUM(J55:O55)</f>
        <v>8112230</v>
      </c>
      <c r="Q55" s="39">
        <v>1254650</v>
      </c>
      <c r="R55" s="39">
        <v>0</v>
      </c>
      <c r="S55" s="39">
        <v>0</v>
      </c>
      <c r="T55" s="39">
        <v>5517640</v>
      </c>
      <c r="U55" s="39">
        <v>8553950</v>
      </c>
      <c r="V55" s="11">
        <v>0</v>
      </c>
      <c r="W55" s="11">
        <f t="shared" ref="W55:W72" si="90">SUM(Q55:V55)</f>
        <v>15326240</v>
      </c>
      <c r="X55" s="39">
        <v>1902730</v>
      </c>
      <c r="Y55" s="39">
        <v>0</v>
      </c>
      <c r="Z55" s="39">
        <v>0</v>
      </c>
      <c r="AA55" s="39">
        <v>8478890</v>
      </c>
      <c r="AB55" s="39">
        <v>8616870</v>
      </c>
      <c r="AC55" s="11">
        <v>0</v>
      </c>
      <c r="AD55" s="11">
        <f t="shared" ref="AD55:AD72" si="91">SUM(X55:AC55)</f>
        <v>18998490</v>
      </c>
      <c r="AE55" s="39">
        <v>582010</v>
      </c>
      <c r="AF55" s="39">
        <v>0</v>
      </c>
      <c r="AG55" s="39">
        <v>0</v>
      </c>
      <c r="AH55" s="39">
        <v>2856570</v>
      </c>
      <c r="AI55" s="39">
        <v>9423420</v>
      </c>
      <c r="AJ55" s="11">
        <v>0</v>
      </c>
      <c r="AK55" s="11">
        <f t="shared" ref="AK55:AK72" si="92">SUM(AE55:AJ55)</f>
        <v>12862000</v>
      </c>
      <c r="AL55" s="39">
        <f t="shared" ref="AL55:AL72" si="93">+J55+Q55+X55+AE55</f>
        <v>4436000</v>
      </c>
      <c r="AM55" s="39">
        <f t="shared" ref="AM55:AM72" si="94">+K55+R55+Y55+AF55</f>
        <v>0</v>
      </c>
      <c r="AN55" s="39">
        <f t="shared" ref="AN55:AN72" si="95">+L55+S55+Z55+AG55</f>
        <v>0</v>
      </c>
      <c r="AO55" s="39">
        <f t="shared" ref="AO55:AO72" si="96">+M55+T55+AA55+AH55</f>
        <v>19928780</v>
      </c>
      <c r="AP55" s="39">
        <f t="shared" ref="AP55:AP72" si="97">+N55+U55+AB55+AI55</f>
        <v>30934180</v>
      </c>
      <c r="AQ55" s="39">
        <f t="shared" ref="AQ55:AQ72" si="98">+O55+V55+AC55+AJ55</f>
        <v>0</v>
      </c>
      <c r="AR55" s="39">
        <f t="shared" ref="AR55:AR72" si="99">SUM(AL55:AQ55)</f>
        <v>55298960</v>
      </c>
      <c r="AS55" s="11">
        <v>141130</v>
      </c>
      <c r="AT55" s="11">
        <v>0</v>
      </c>
      <c r="AU55" s="11">
        <v>0</v>
      </c>
      <c r="AV55" s="11">
        <v>0</v>
      </c>
      <c r="AW55" s="11">
        <v>0</v>
      </c>
      <c r="AX55" s="11">
        <v>0</v>
      </c>
      <c r="AY55" s="11">
        <f t="shared" ref="AY55:AY72" si="100">SUM(AS55:AX55)</f>
        <v>141130</v>
      </c>
      <c r="AZ55" s="39">
        <f t="shared" ref="AZ55:AZ72" si="101">+AL55+AS55</f>
        <v>4577130</v>
      </c>
      <c r="BA55" s="39">
        <f t="shared" ref="BA55:BA72" si="102">+AM55+AT55</f>
        <v>0</v>
      </c>
      <c r="BB55" s="39">
        <f t="shared" ref="BB55:BB72" si="103">+AN55+AU55</f>
        <v>0</v>
      </c>
      <c r="BC55" s="39">
        <f t="shared" ref="BC55:BC72" si="104">+AO55+AV55</f>
        <v>19928780</v>
      </c>
      <c r="BD55" s="39">
        <f t="shared" ref="BD55:BD72" si="105">+AP55+AW55</f>
        <v>30934180</v>
      </c>
      <c r="BE55" s="39">
        <f t="shared" ref="BE55:BE72" si="106">+AQ55+AX55</f>
        <v>0</v>
      </c>
      <c r="BF55" s="11">
        <f t="shared" ref="BF55:BF72" si="107">SUM(AZ55:BE55)</f>
        <v>55440090</v>
      </c>
      <c r="BG55" s="11">
        <f t="shared" si="84"/>
        <v>55440090</v>
      </c>
      <c r="BH55" s="11" t="s">
        <v>206</v>
      </c>
      <c r="BI55" s="128" t="s">
        <v>109</v>
      </c>
      <c r="BJ55" s="161" t="s">
        <v>205</v>
      </c>
      <c r="BK55" s="39">
        <f t="shared" ref="BK55:BK72" si="108">(+AR55)/1000</f>
        <v>55298.96</v>
      </c>
      <c r="BL55" s="39">
        <f t="shared" ref="BL55:BL72" si="109">(+BF55)/1000</f>
        <v>55440.09</v>
      </c>
      <c r="BM55" s="12">
        <v>0</v>
      </c>
      <c r="BN55" s="12">
        <v>0</v>
      </c>
      <c r="BO55" s="12">
        <v>0</v>
      </c>
      <c r="BP55" s="12">
        <v>0</v>
      </c>
      <c r="BQ55" s="12">
        <v>0</v>
      </c>
      <c r="BR55" s="12">
        <v>0</v>
      </c>
      <c r="BS55" s="12">
        <v>0</v>
      </c>
      <c r="BT55" s="12">
        <v>0</v>
      </c>
      <c r="BU55" s="12">
        <v>0</v>
      </c>
      <c r="BV55" s="12">
        <v>0</v>
      </c>
      <c r="BW55" s="12">
        <v>0</v>
      </c>
      <c r="BX55" s="12">
        <v>0</v>
      </c>
      <c r="BY55" s="12">
        <v>0</v>
      </c>
      <c r="BZ55" s="12">
        <v>0</v>
      </c>
      <c r="CA55" s="12">
        <v>0</v>
      </c>
      <c r="CB55" s="12">
        <v>0</v>
      </c>
      <c r="CC55" s="14">
        <v>56203250</v>
      </c>
      <c r="CD55" s="12">
        <f>SUM(BM55:CC55)</f>
        <v>56203250</v>
      </c>
      <c r="CE55" s="12">
        <v>0</v>
      </c>
      <c r="CF55" s="12">
        <v>0</v>
      </c>
      <c r="CG55" s="12">
        <v>0</v>
      </c>
      <c r="CH55" s="12">
        <v>0</v>
      </c>
      <c r="CI55" s="12">
        <v>0</v>
      </c>
      <c r="CJ55" s="12">
        <v>0</v>
      </c>
      <c r="CK55" s="12">
        <v>0</v>
      </c>
      <c r="CL55" s="12">
        <v>0</v>
      </c>
      <c r="CM55" s="12">
        <v>0</v>
      </c>
      <c r="CN55" s="12">
        <v>0</v>
      </c>
      <c r="CO55" s="12">
        <v>0</v>
      </c>
      <c r="CP55" s="12">
        <v>0</v>
      </c>
      <c r="CQ55" s="12">
        <v>0</v>
      </c>
      <c r="CR55" s="12">
        <v>0</v>
      </c>
      <c r="CS55" s="12">
        <v>0</v>
      </c>
      <c r="CT55" s="12">
        <v>0</v>
      </c>
      <c r="CU55" s="12">
        <v>0</v>
      </c>
      <c r="CV55" s="12">
        <f>SUM(CE55:CU55)</f>
        <v>0</v>
      </c>
      <c r="CW55" s="12">
        <f>+CV55+CD55</f>
        <v>56203250</v>
      </c>
      <c r="CX55" s="13" t="s">
        <v>56</v>
      </c>
      <c r="CY55" s="13"/>
      <c r="CZ55" s="13"/>
      <c r="DA55" s="13"/>
      <c r="DB55" s="13"/>
      <c r="DC55" s="13"/>
      <c r="DD55" s="13"/>
      <c r="DE55" s="13" t="s">
        <v>56</v>
      </c>
    </row>
    <row r="56" spans="1:109" s="7" customFormat="1" ht="76.5">
      <c r="A56" s="153" t="s">
        <v>207</v>
      </c>
      <c r="B56" s="13" t="s">
        <v>203</v>
      </c>
      <c r="C56" s="151" t="s">
        <v>208</v>
      </c>
      <c r="D56" s="151" t="s">
        <v>580</v>
      </c>
      <c r="E56" s="151" t="s">
        <v>40</v>
      </c>
      <c r="F56" s="147">
        <v>10</v>
      </c>
      <c r="G56" s="147" t="s">
        <v>52</v>
      </c>
      <c r="H56" s="147" t="s">
        <v>205</v>
      </c>
      <c r="I56" s="155" t="s">
        <v>624</v>
      </c>
      <c r="J56" s="39">
        <v>569750</v>
      </c>
      <c r="K56" s="39">
        <v>0</v>
      </c>
      <c r="L56" s="39">
        <v>0</v>
      </c>
      <c r="M56" s="39">
        <v>531020</v>
      </c>
      <c r="N56" s="11">
        <v>0</v>
      </c>
      <c r="O56" s="11">
        <v>0</v>
      </c>
      <c r="P56" s="11">
        <f t="shared" si="89"/>
        <v>1100770</v>
      </c>
      <c r="Q56" s="39">
        <v>4292020</v>
      </c>
      <c r="R56" s="39">
        <v>0</v>
      </c>
      <c r="S56" s="39">
        <v>0</v>
      </c>
      <c r="T56" s="39">
        <v>759890</v>
      </c>
      <c r="U56" s="11">
        <v>0</v>
      </c>
      <c r="V56" s="11">
        <v>0</v>
      </c>
      <c r="W56" s="11">
        <f t="shared" si="90"/>
        <v>5051910</v>
      </c>
      <c r="X56" s="39">
        <v>1175280</v>
      </c>
      <c r="Y56" s="39">
        <v>0</v>
      </c>
      <c r="Z56" s="39">
        <v>0</v>
      </c>
      <c r="AA56" s="39">
        <v>1293580</v>
      </c>
      <c r="AB56" s="39">
        <v>0</v>
      </c>
      <c r="AC56" s="11">
        <v>0</v>
      </c>
      <c r="AD56" s="11">
        <f t="shared" si="91"/>
        <v>2468860</v>
      </c>
      <c r="AE56" s="39">
        <v>353890</v>
      </c>
      <c r="AF56" s="39">
        <v>0</v>
      </c>
      <c r="AG56" s="39">
        <v>0</v>
      </c>
      <c r="AH56" s="39">
        <v>528340</v>
      </c>
      <c r="AI56" s="39">
        <v>0</v>
      </c>
      <c r="AJ56" s="11">
        <v>0</v>
      </c>
      <c r="AK56" s="11">
        <f t="shared" si="92"/>
        <v>882230</v>
      </c>
      <c r="AL56" s="39">
        <f t="shared" si="93"/>
        <v>6390940</v>
      </c>
      <c r="AM56" s="39">
        <f t="shared" si="94"/>
        <v>0</v>
      </c>
      <c r="AN56" s="39">
        <f t="shared" si="95"/>
        <v>0</v>
      </c>
      <c r="AO56" s="39">
        <f t="shared" si="96"/>
        <v>3112830</v>
      </c>
      <c r="AP56" s="39">
        <f t="shared" si="97"/>
        <v>0</v>
      </c>
      <c r="AQ56" s="39">
        <f t="shared" si="98"/>
        <v>0</v>
      </c>
      <c r="AR56" s="39">
        <f t="shared" si="99"/>
        <v>9503770</v>
      </c>
      <c r="AS56" s="11">
        <v>64700</v>
      </c>
      <c r="AT56" s="11">
        <v>0</v>
      </c>
      <c r="AU56" s="11">
        <v>0</v>
      </c>
      <c r="AV56" s="11">
        <v>0</v>
      </c>
      <c r="AW56" s="11">
        <v>0</v>
      </c>
      <c r="AX56" s="11">
        <v>0</v>
      </c>
      <c r="AY56" s="11">
        <f t="shared" si="100"/>
        <v>64700</v>
      </c>
      <c r="AZ56" s="39">
        <f t="shared" si="101"/>
        <v>6455640</v>
      </c>
      <c r="BA56" s="39">
        <f t="shared" si="102"/>
        <v>0</v>
      </c>
      <c r="BB56" s="39">
        <f t="shared" si="103"/>
        <v>0</v>
      </c>
      <c r="BC56" s="39">
        <f t="shared" si="104"/>
        <v>3112830</v>
      </c>
      <c r="BD56" s="39">
        <f t="shared" si="105"/>
        <v>0</v>
      </c>
      <c r="BE56" s="39">
        <f t="shared" si="106"/>
        <v>0</v>
      </c>
      <c r="BF56" s="11">
        <f t="shared" si="107"/>
        <v>9568470</v>
      </c>
      <c r="BG56" s="11">
        <f t="shared" si="84"/>
        <v>9568470</v>
      </c>
      <c r="BH56" s="11" t="s">
        <v>209</v>
      </c>
      <c r="BI56" s="128" t="s">
        <v>40</v>
      </c>
      <c r="BJ56" s="161"/>
      <c r="BK56" s="39">
        <f t="shared" si="108"/>
        <v>9503.77</v>
      </c>
      <c r="BL56" s="39">
        <f t="shared" si="109"/>
        <v>9568.4699999999993</v>
      </c>
      <c r="BM56" s="12">
        <v>0</v>
      </c>
      <c r="BN56" s="12">
        <v>0</v>
      </c>
      <c r="BO56" s="12">
        <v>0</v>
      </c>
      <c r="BP56" s="12">
        <v>0</v>
      </c>
      <c r="BQ56" s="12">
        <v>0</v>
      </c>
      <c r="BR56" s="12">
        <v>0</v>
      </c>
      <c r="BS56" s="12">
        <v>0</v>
      </c>
      <c r="BT56" s="12">
        <v>0</v>
      </c>
      <c r="BU56" s="12">
        <v>0</v>
      </c>
      <c r="BV56" s="12">
        <v>0</v>
      </c>
      <c r="BW56" s="12">
        <v>0</v>
      </c>
      <c r="BX56" s="12">
        <v>0</v>
      </c>
      <c r="BY56" s="12">
        <v>0</v>
      </c>
      <c r="BZ56" s="12">
        <v>0</v>
      </c>
      <c r="CA56" s="12">
        <v>0</v>
      </c>
      <c r="CB56" s="12">
        <v>0</v>
      </c>
      <c r="CC56" s="23">
        <v>9760000</v>
      </c>
      <c r="CD56" s="12">
        <f>SUM(BM56:CC56)</f>
        <v>9760000</v>
      </c>
      <c r="CE56" s="12">
        <v>0</v>
      </c>
      <c r="CF56" s="12">
        <v>0</v>
      </c>
      <c r="CG56" s="12">
        <v>0</v>
      </c>
      <c r="CH56" s="12">
        <v>0</v>
      </c>
      <c r="CI56" s="12">
        <v>0</v>
      </c>
      <c r="CJ56" s="12">
        <v>0</v>
      </c>
      <c r="CK56" s="12">
        <v>0</v>
      </c>
      <c r="CL56" s="12">
        <v>0</v>
      </c>
      <c r="CM56" s="12">
        <v>0</v>
      </c>
      <c r="CN56" s="12">
        <v>0</v>
      </c>
      <c r="CO56" s="12">
        <v>0</v>
      </c>
      <c r="CP56" s="12">
        <v>0</v>
      </c>
      <c r="CQ56" s="12">
        <v>0</v>
      </c>
      <c r="CR56" s="12">
        <v>0</v>
      </c>
      <c r="CS56" s="12">
        <v>0</v>
      </c>
      <c r="CT56" s="12">
        <v>0</v>
      </c>
      <c r="CU56" s="12">
        <v>0</v>
      </c>
      <c r="CV56" s="12">
        <f>SUM(CE56:CU56)</f>
        <v>0</v>
      </c>
      <c r="CW56" s="12">
        <f>+CV56+CD56</f>
        <v>9760000</v>
      </c>
      <c r="CX56" s="13" t="s">
        <v>56</v>
      </c>
      <c r="CY56" s="13"/>
      <c r="CZ56" s="13"/>
      <c r="DA56" s="13"/>
      <c r="DB56" s="13"/>
      <c r="DC56" s="13"/>
      <c r="DD56" s="13"/>
      <c r="DE56" s="13" t="s">
        <v>56</v>
      </c>
    </row>
    <row r="57" spans="1:109" s="7" customFormat="1" ht="38.25">
      <c r="A57" s="151" t="s">
        <v>210</v>
      </c>
      <c r="B57" s="13" t="s">
        <v>203</v>
      </c>
      <c r="C57" s="151" t="s">
        <v>211</v>
      </c>
      <c r="D57" s="151" t="s">
        <v>580</v>
      </c>
      <c r="E57" s="151" t="s">
        <v>40</v>
      </c>
      <c r="F57" s="147">
        <v>10</v>
      </c>
      <c r="G57" s="147" t="s">
        <v>212</v>
      </c>
      <c r="H57" s="147" t="s">
        <v>205</v>
      </c>
      <c r="I57" s="151"/>
      <c r="J57" s="11">
        <v>1567080</v>
      </c>
      <c r="K57" s="11">
        <v>0</v>
      </c>
      <c r="L57" s="11">
        <v>0</v>
      </c>
      <c r="M57" s="11">
        <v>0</v>
      </c>
      <c r="N57" s="11">
        <v>0</v>
      </c>
      <c r="O57" s="11">
        <v>0</v>
      </c>
      <c r="P57" s="11">
        <f t="shared" si="89"/>
        <v>1567080</v>
      </c>
      <c r="Q57" s="11">
        <v>1512800</v>
      </c>
      <c r="R57" s="11">
        <v>0</v>
      </c>
      <c r="S57" s="11">
        <v>0</v>
      </c>
      <c r="T57" s="11">
        <v>0</v>
      </c>
      <c r="U57" s="11">
        <v>0</v>
      </c>
      <c r="V57" s="11">
        <v>0</v>
      </c>
      <c r="W57" s="11">
        <f t="shared" si="90"/>
        <v>1512800</v>
      </c>
      <c r="X57" s="11">
        <v>1820580</v>
      </c>
      <c r="Y57" s="11">
        <v>0</v>
      </c>
      <c r="Z57" s="11">
        <v>0</v>
      </c>
      <c r="AA57" s="11">
        <v>0</v>
      </c>
      <c r="AB57" s="11">
        <v>0</v>
      </c>
      <c r="AC57" s="11">
        <v>0</v>
      </c>
      <c r="AD57" s="11">
        <f t="shared" si="91"/>
        <v>1820580</v>
      </c>
      <c r="AE57" s="11">
        <v>1166420</v>
      </c>
      <c r="AF57" s="11">
        <v>0</v>
      </c>
      <c r="AG57" s="11">
        <v>0</v>
      </c>
      <c r="AH57" s="11">
        <v>0</v>
      </c>
      <c r="AI57" s="11">
        <v>0</v>
      </c>
      <c r="AJ57" s="11">
        <v>0</v>
      </c>
      <c r="AK57" s="11">
        <f t="shared" si="92"/>
        <v>1166420</v>
      </c>
      <c r="AL57" s="39">
        <f t="shared" si="93"/>
        <v>6066880</v>
      </c>
      <c r="AM57" s="39">
        <f t="shared" si="94"/>
        <v>0</v>
      </c>
      <c r="AN57" s="39">
        <f t="shared" si="95"/>
        <v>0</v>
      </c>
      <c r="AO57" s="39">
        <f t="shared" si="96"/>
        <v>0</v>
      </c>
      <c r="AP57" s="39">
        <f t="shared" si="97"/>
        <v>0</v>
      </c>
      <c r="AQ57" s="39">
        <f t="shared" si="98"/>
        <v>0</v>
      </c>
      <c r="AR57" s="39">
        <f t="shared" si="99"/>
        <v>6066880</v>
      </c>
      <c r="AS57" s="11">
        <v>0</v>
      </c>
      <c r="AT57" s="11">
        <v>0</v>
      </c>
      <c r="AU57" s="11">
        <v>0</v>
      </c>
      <c r="AV57" s="11">
        <v>0</v>
      </c>
      <c r="AW57" s="11">
        <v>0</v>
      </c>
      <c r="AX57" s="11">
        <v>0</v>
      </c>
      <c r="AY57" s="11">
        <f t="shared" si="100"/>
        <v>0</v>
      </c>
      <c r="AZ57" s="39">
        <f t="shared" si="101"/>
        <v>6066880</v>
      </c>
      <c r="BA57" s="39">
        <f t="shared" si="102"/>
        <v>0</v>
      </c>
      <c r="BB57" s="39">
        <f t="shared" si="103"/>
        <v>0</v>
      </c>
      <c r="BC57" s="39">
        <f t="shared" si="104"/>
        <v>0</v>
      </c>
      <c r="BD57" s="39">
        <f t="shared" si="105"/>
        <v>0</v>
      </c>
      <c r="BE57" s="39">
        <f t="shared" si="106"/>
        <v>0</v>
      </c>
      <c r="BF57" s="11">
        <f t="shared" si="107"/>
        <v>6066880</v>
      </c>
      <c r="BG57" s="11">
        <f t="shared" si="84"/>
        <v>6066880</v>
      </c>
      <c r="BH57" s="11" t="s">
        <v>213</v>
      </c>
      <c r="BI57" s="128" t="s">
        <v>40</v>
      </c>
      <c r="BJ57" s="161"/>
      <c r="BK57" s="39">
        <f t="shared" si="108"/>
        <v>6066.88</v>
      </c>
      <c r="BL57" s="39">
        <f t="shared" si="109"/>
        <v>6066.88</v>
      </c>
      <c r="BM57" s="39">
        <f>(+P57)/1000</f>
        <v>1567.08</v>
      </c>
      <c r="BN57" s="39">
        <f>(+W57)/1000</f>
        <v>1512.8</v>
      </c>
      <c r="BO57" s="39">
        <f>(+AD57)/1000</f>
        <v>1820.58</v>
      </c>
      <c r="BP57" s="39">
        <f>(+AK57)/1000</f>
        <v>1166.42</v>
      </c>
      <c r="BQ57" s="39">
        <f>(+AY57)/1000</f>
        <v>0</v>
      </c>
      <c r="BR57" s="39">
        <f t="shared" ref="BR57:BR71" si="110">+BM57+BN57+BO57+BP57</f>
        <v>6066.88</v>
      </c>
      <c r="BS57" s="11">
        <f t="shared" ref="BS57:BS71" si="111">+BR57+BQ57</f>
        <v>6066.88</v>
      </c>
      <c r="BT57" s="12">
        <v>0</v>
      </c>
      <c r="BU57" s="12">
        <v>0</v>
      </c>
      <c r="BV57" s="12">
        <v>0</v>
      </c>
      <c r="BW57" s="12">
        <v>0</v>
      </c>
      <c r="BX57" s="12">
        <v>0</v>
      </c>
      <c r="BY57" s="12">
        <v>0</v>
      </c>
      <c r="BZ57" s="12">
        <v>0</v>
      </c>
      <c r="CA57" s="12">
        <v>0</v>
      </c>
      <c r="CB57" s="12">
        <v>0</v>
      </c>
      <c r="CC57" s="12">
        <v>0</v>
      </c>
      <c r="CD57" s="12">
        <v>0</v>
      </c>
      <c r="CE57" s="12">
        <v>0</v>
      </c>
      <c r="CF57" s="12">
        <v>0</v>
      </c>
      <c r="CG57" s="12">
        <v>0</v>
      </c>
      <c r="CH57" s="12">
        <v>0</v>
      </c>
      <c r="CI57" s="12">
        <v>0</v>
      </c>
      <c r="CJ57" s="14">
        <v>6066880</v>
      </c>
      <c r="CK57" s="12">
        <f>SUM(BT57:CJ57)</f>
        <v>6066880</v>
      </c>
      <c r="CL57" s="12">
        <v>0</v>
      </c>
      <c r="CM57" s="12">
        <v>0</v>
      </c>
      <c r="CN57" s="12">
        <v>0</v>
      </c>
      <c r="CO57" s="12">
        <v>0</v>
      </c>
      <c r="CP57" s="12">
        <v>0</v>
      </c>
      <c r="CQ57" s="12">
        <v>0</v>
      </c>
      <c r="CR57" s="12">
        <v>0</v>
      </c>
      <c r="CS57" s="12">
        <v>0</v>
      </c>
      <c r="CT57" s="12">
        <v>0</v>
      </c>
      <c r="CU57" s="12">
        <v>0</v>
      </c>
      <c r="CV57" s="12">
        <v>0</v>
      </c>
      <c r="CW57" s="12">
        <v>0</v>
      </c>
      <c r="CX57" s="12">
        <v>0</v>
      </c>
      <c r="CY57" s="12">
        <v>0</v>
      </c>
      <c r="CZ57" s="12">
        <v>0</v>
      </c>
      <c r="DA57" s="12">
        <v>0</v>
      </c>
      <c r="DB57" s="12">
        <v>0</v>
      </c>
      <c r="DC57" s="12">
        <f>SUM(CL57:DB57)</f>
        <v>0</v>
      </c>
      <c r="DD57" s="12">
        <f>+DC57+CK57</f>
        <v>6066880</v>
      </c>
      <c r="DE57" s="13" t="s">
        <v>56</v>
      </c>
    </row>
    <row r="58" spans="1:109" s="7" customFormat="1" ht="63.75">
      <c r="A58" s="151" t="s">
        <v>214</v>
      </c>
      <c r="B58" s="13" t="s">
        <v>48</v>
      </c>
      <c r="C58" s="151" t="s">
        <v>215</v>
      </c>
      <c r="D58" s="151" t="s">
        <v>580</v>
      </c>
      <c r="E58" s="151" t="s">
        <v>40</v>
      </c>
      <c r="F58" s="147">
        <v>10</v>
      </c>
      <c r="G58" s="147" t="s">
        <v>52</v>
      </c>
      <c r="H58" s="147" t="s">
        <v>205</v>
      </c>
      <c r="I58" s="153" t="s">
        <v>609</v>
      </c>
      <c r="J58" s="11">
        <v>2492430</v>
      </c>
      <c r="K58" s="11">
        <v>0</v>
      </c>
      <c r="L58" s="11">
        <v>0</v>
      </c>
      <c r="M58" s="11">
        <v>0</v>
      </c>
      <c r="N58" s="11">
        <v>0</v>
      </c>
      <c r="O58" s="11">
        <v>0</v>
      </c>
      <c r="P58" s="11">
        <f t="shared" si="89"/>
        <v>2492430</v>
      </c>
      <c r="Q58" s="11">
        <v>0</v>
      </c>
      <c r="R58" s="11">
        <v>0</v>
      </c>
      <c r="S58" s="11">
        <v>0</v>
      </c>
      <c r="T58" s="11">
        <v>0</v>
      </c>
      <c r="U58" s="11">
        <v>0</v>
      </c>
      <c r="V58" s="11">
        <v>0</v>
      </c>
      <c r="W58" s="11">
        <f t="shared" si="90"/>
        <v>0</v>
      </c>
      <c r="X58" s="11">
        <v>0</v>
      </c>
      <c r="Y58" s="11">
        <v>0</v>
      </c>
      <c r="Z58" s="11">
        <v>0</v>
      </c>
      <c r="AA58" s="11">
        <v>0</v>
      </c>
      <c r="AB58" s="11">
        <v>0</v>
      </c>
      <c r="AC58" s="11">
        <v>0</v>
      </c>
      <c r="AD58" s="11">
        <f t="shared" si="91"/>
        <v>0</v>
      </c>
      <c r="AE58" s="11">
        <v>0</v>
      </c>
      <c r="AF58" s="11">
        <v>0</v>
      </c>
      <c r="AG58" s="11">
        <v>0</v>
      </c>
      <c r="AH58" s="11">
        <v>0</v>
      </c>
      <c r="AI58" s="11">
        <v>0</v>
      </c>
      <c r="AJ58" s="11">
        <v>0</v>
      </c>
      <c r="AK58" s="11">
        <f t="shared" si="92"/>
        <v>0</v>
      </c>
      <c r="AL58" s="39">
        <f t="shared" si="93"/>
        <v>2492430</v>
      </c>
      <c r="AM58" s="39">
        <f t="shared" si="94"/>
        <v>0</v>
      </c>
      <c r="AN58" s="39">
        <f t="shared" si="95"/>
        <v>0</v>
      </c>
      <c r="AO58" s="39">
        <f t="shared" si="96"/>
        <v>0</v>
      </c>
      <c r="AP58" s="39">
        <f t="shared" si="97"/>
        <v>0</v>
      </c>
      <c r="AQ58" s="39">
        <f t="shared" si="98"/>
        <v>0</v>
      </c>
      <c r="AR58" s="39">
        <f t="shared" si="99"/>
        <v>2492430</v>
      </c>
      <c r="AS58" s="11">
        <v>0</v>
      </c>
      <c r="AT58" s="11">
        <v>0</v>
      </c>
      <c r="AU58" s="11">
        <v>0</v>
      </c>
      <c r="AV58" s="11">
        <v>0</v>
      </c>
      <c r="AW58" s="11">
        <v>0</v>
      </c>
      <c r="AX58" s="11">
        <v>0</v>
      </c>
      <c r="AY58" s="11">
        <f t="shared" si="100"/>
        <v>0</v>
      </c>
      <c r="AZ58" s="39">
        <f t="shared" si="101"/>
        <v>2492430</v>
      </c>
      <c r="BA58" s="39">
        <f t="shared" si="102"/>
        <v>0</v>
      </c>
      <c r="BB58" s="39">
        <f t="shared" si="103"/>
        <v>0</v>
      </c>
      <c r="BC58" s="39">
        <f t="shared" si="104"/>
        <v>0</v>
      </c>
      <c r="BD58" s="39">
        <f t="shared" si="105"/>
        <v>0</v>
      </c>
      <c r="BE58" s="39">
        <f t="shared" si="106"/>
        <v>0</v>
      </c>
      <c r="BF58" s="11">
        <f t="shared" si="107"/>
        <v>2492430</v>
      </c>
      <c r="BG58" s="11">
        <f t="shared" si="84"/>
        <v>2492430</v>
      </c>
      <c r="BH58" s="128" t="s">
        <v>216</v>
      </c>
      <c r="BI58" s="128" t="s">
        <v>40</v>
      </c>
      <c r="BJ58" s="161"/>
      <c r="BK58" s="39">
        <f t="shared" si="108"/>
        <v>2492.4299999999998</v>
      </c>
      <c r="BL58" s="39">
        <f t="shared" si="109"/>
        <v>2492.4299999999998</v>
      </c>
      <c r="BM58" s="39">
        <f>(+P58)/1000</f>
        <v>2492.4299999999998</v>
      </c>
      <c r="BN58" s="39">
        <f>(+W58)/1000</f>
        <v>0</v>
      </c>
      <c r="BO58" s="39">
        <f>(+AD58)/1000</f>
        <v>0</v>
      </c>
      <c r="BP58" s="39">
        <f>(+AK58)/1000</f>
        <v>0</v>
      </c>
      <c r="BQ58" s="39">
        <f>(+AY58)/1000</f>
        <v>0</v>
      </c>
      <c r="BR58" s="39">
        <f t="shared" si="110"/>
        <v>2492.4299999999998</v>
      </c>
      <c r="BS58" s="11">
        <f t="shared" si="111"/>
        <v>2492.4299999999998</v>
      </c>
      <c r="BT58" s="12">
        <v>0</v>
      </c>
      <c r="BU58" s="12">
        <v>0</v>
      </c>
      <c r="BV58" s="12">
        <v>0</v>
      </c>
      <c r="BW58" s="12">
        <v>0</v>
      </c>
      <c r="BX58" s="12">
        <v>0</v>
      </c>
      <c r="BY58" s="12">
        <v>0</v>
      </c>
      <c r="BZ58" s="12">
        <v>0</v>
      </c>
      <c r="CA58" s="12">
        <v>0</v>
      </c>
      <c r="CB58" s="12">
        <v>0</v>
      </c>
      <c r="CC58" s="12">
        <v>0</v>
      </c>
      <c r="CD58" s="12">
        <v>0</v>
      </c>
      <c r="CE58" s="12">
        <v>0</v>
      </c>
      <c r="CF58" s="12">
        <v>0</v>
      </c>
      <c r="CG58" s="12">
        <v>0</v>
      </c>
      <c r="CH58" s="12">
        <v>0</v>
      </c>
      <c r="CI58" s="12">
        <v>0</v>
      </c>
      <c r="CJ58" s="23">
        <v>2492430</v>
      </c>
      <c r="CK58" s="12">
        <f>SUM(BT58:CJ58)</f>
        <v>2492430</v>
      </c>
      <c r="CL58" s="12">
        <v>0</v>
      </c>
      <c r="CM58" s="12">
        <v>0</v>
      </c>
      <c r="CN58" s="12">
        <v>0</v>
      </c>
      <c r="CO58" s="12">
        <v>0</v>
      </c>
      <c r="CP58" s="12">
        <v>0</v>
      </c>
      <c r="CQ58" s="12">
        <v>0</v>
      </c>
      <c r="CR58" s="12">
        <v>0</v>
      </c>
      <c r="CS58" s="12">
        <v>0</v>
      </c>
      <c r="CT58" s="12">
        <v>0</v>
      </c>
      <c r="CU58" s="12">
        <v>0</v>
      </c>
      <c r="CV58" s="12">
        <v>0</v>
      </c>
      <c r="CW58" s="12">
        <v>0</v>
      </c>
      <c r="CX58" s="12">
        <v>0</v>
      </c>
      <c r="CY58" s="12">
        <v>0</v>
      </c>
      <c r="CZ58" s="12">
        <v>0</v>
      </c>
      <c r="DA58" s="12">
        <v>0</v>
      </c>
      <c r="DB58" s="12">
        <v>0</v>
      </c>
      <c r="DC58" s="12">
        <f>SUM(CL58:DB58)</f>
        <v>0</v>
      </c>
      <c r="DD58" s="12">
        <f>+DC58+CK58</f>
        <v>2492430</v>
      </c>
      <c r="DE58" s="13" t="s">
        <v>56</v>
      </c>
    </row>
    <row r="59" spans="1:109" s="7" customFormat="1" ht="63.75">
      <c r="A59" s="151" t="s">
        <v>217</v>
      </c>
      <c r="B59" s="13" t="s">
        <v>218</v>
      </c>
      <c r="C59" s="151" t="s">
        <v>219</v>
      </c>
      <c r="D59" s="151" t="s">
        <v>580</v>
      </c>
      <c r="E59" s="151" t="s">
        <v>40</v>
      </c>
      <c r="F59" s="147">
        <v>10</v>
      </c>
      <c r="G59" s="147" t="s">
        <v>52</v>
      </c>
      <c r="H59" s="147" t="s">
        <v>205</v>
      </c>
      <c r="I59" s="151" t="s">
        <v>220</v>
      </c>
      <c r="J59" s="21">
        <v>0</v>
      </c>
      <c r="K59" s="11">
        <v>0</v>
      </c>
      <c r="L59" s="11">
        <v>0</v>
      </c>
      <c r="M59" s="11">
        <v>0</v>
      </c>
      <c r="N59" s="11">
        <v>0</v>
      </c>
      <c r="O59" s="11">
        <v>0</v>
      </c>
      <c r="P59" s="11">
        <f t="shared" si="89"/>
        <v>0</v>
      </c>
      <c r="Q59" s="11">
        <v>4500000</v>
      </c>
      <c r="R59" s="11">
        <v>0</v>
      </c>
      <c r="S59" s="11">
        <v>0</v>
      </c>
      <c r="T59" s="11">
        <v>0</v>
      </c>
      <c r="U59" s="11">
        <v>0</v>
      </c>
      <c r="V59" s="11">
        <v>0</v>
      </c>
      <c r="W59" s="11">
        <f t="shared" si="90"/>
        <v>4500000</v>
      </c>
      <c r="X59" s="11">
        <v>0</v>
      </c>
      <c r="Y59" s="11">
        <v>0</v>
      </c>
      <c r="Z59" s="11">
        <v>0</v>
      </c>
      <c r="AA59" s="11">
        <v>0</v>
      </c>
      <c r="AB59" s="11">
        <v>0</v>
      </c>
      <c r="AC59" s="11">
        <v>0</v>
      </c>
      <c r="AD59" s="11">
        <f t="shared" si="91"/>
        <v>0</v>
      </c>
      <c r="AE59" s="11">
        <v>0</v>
      </c>
      <c r="AF59" s="11">
        <v>0</v>
      </c>
      <c r="AG59" s="11">
        <v>0</v>
      </c>
      <c r="AH59" s="11">
        <v>0</v>
      </c>
      <c r="AI59" s="11">
        <v>0</v>
      </c>
      <c r="AJ59" s="11">
        <v>0</v>
      </c>
      <c r="AK59" s="11">
        <f t="shared" si="92"/>
        <v>0</v>
      </c>
      <c r="AL59" s="39">
        <f t="shared" si="93"/>
        <v>4500000</v>
      </c>
      <c r="AM59" s="39">
        <f t="shared" si="94"/>
        <v>0</v>
      </c>
      <c r="AN59" s="39">
        <f t="shared" si="95"/>
        <v>0</v>
      </c>
      <c r="AO59" s="39">
        <f t="shared" si="96"/>
        <v>0</v>
      </c>
      <c r="AP59" s="39">
        <f t="shared" si="97"/>
        <v>0</v>
      </c>
      <c r="AQ59" s="39">
        <f t="shared" si="98"/>
        <v>0</v>
      </c>
      <c r="AR59" s="39">
        <f t="shared" si="99"/>
        <v>4500000</v>
      </c>
      <c r="AS59" s="11">
        <v>0</v>
      </c>
      <c r="AT59" s="11">
        <v>0</v>
      </c>
      <c r="AU59" s="11">
        <v>0</v>
      </c>
      <c r="AV59" s="11">
        <v>0</v>
      </c>
      <c r="AW59" s="11">
        <v>0</v>
      </c>
      <c r="AX59" s="11">
        <v>0</v>
      </c>
      <c r="AY59" s="11">
        <f t="shared" si="100"/>
        <v>0</v>
      </c>
      <c r="AZ59" s="39">
        <f t="shared" si="101"/>
        <v>4500000</v>
      </c>
      <c r="BA59" s="39">
        <f t="shared" si="102"/>
        <v>0</v>
      </c>
      <c r="BB59" s="39">
        <f t="shared" si="103"/>
        <v>0</v>
      </c>
      <c r="BC59" s="39">
        <f t="shared" si="104"/>
        <v>0</v>
      </c>
      <c r="BD59" s="39">
        <f t="shared" si="105"/>
        <v>0</v>
      </c>
      <c r="BE59" s="39">
        <f t="shared" si="106"/>
        <v>0</v>
      </c>
      <c r="BF59" s="11">
        <f t="shared" si="107"/>
        <v>4500000</v>
      </c>
      <c r="BG59" s="11">
        <f t="shared" si="84"/>
        <v>4500000</v>
      </c>
      <c r="BH59" s="11" t="s">
        <v>221</v>
      </c>
      <c r="BI59" s="128" t="s">
        <v>40</v>
      </c>
      <c r="BJ59" s="161"/>
      <c r="BK59" s="39">
        <f t="shared" si="108"/>
        <v>4500</v>
      </c>
      <c r="BL59" s="39">
        <f t="shared" si="109"/>
        <v>4500</v>
      </c>
      <c r="BM59" s="12">
        <v>0</v>
      </c>
      <c r="BN59" s="12">
        <v>0</v>
      </c>
      <c r="BO59" s="12">
        <v>0</v>
      </c>
      <c r="BP59" s="12">
        <v>0</v>
      </c>
      <c r="BQ59" s="12">
        <v>0</v>
      </c>
      <c r="BR59" s="12">
        <v>0</v>
      </c>
      <c r="BS59" s="12">
        <v>0</v>
      </c>
      <c r="BT59" s="12">
        <v>0</v>
      </c>
      <c r="BU59" s="12">
        <v>0</v>
      </c>
      <c r="BV59" s="12">
        <v>0</v>
      </c>
      <c r="BW59" s="12">
        <v>0</v>
      </c>
      <c r="BX59" s="12">
        <v>0</v>
      </c>
      <c r="BY59" s="12">
        <v>0</v>
      </c>
      <c r="BZ59" s="12">
        <v>0</v>
      </c>
      <c r="CA59" s="12">
        <v>0</v>
      </c>
      <c r="CB59" s="12">
        <v>0</v>
      </c>
      <c r="CC59" s="23">
        <v>4500000</v>
      </c>
      <c r="CD59" s="12">
        <f>SUM(BM59:CC59)</f>
        <v>4500000</v>
      </c>
      <c r="CE59" s="12">
        <v>0</v>
      </c>
      <c r="CF59" s="12">
        <v>0</v>
      </c>
      <c r="CG59" s="12">
        <v>0</v>
      </c>
      <c r="CH59" s="12">
        <v>0</v>
      </c>
      <c r="CI59" s="12">
        <v>0</v>
      </c>
      <c r="CJ59" s="12">
        <v>0</v>
      </c>
      <c r="CK59" s="12">
        <v>0</v>
      </c>
      <c r="CL59" s="12">
        <v>0</v>
      </c>
      <c r="CM59" s="12">
        <v>0</v>
      </c>
      <c r="CN59" s="12">
        <v>0</v>
      </c>
      <c r="CO59" s="12">
        <v>0</v>
      </c>
      <c r="CP59" s="12">
        <v>0</v>
      </c>
      <c r="CQ59" s="12">
        <v>0</v>
      </c>
      <c r="CR59" s="12">
        <v>0</v>
      </c>
      <c r="CS59" s="12">
        <v>0</v>
      </c>
      <c r="CT59" s="12">
        <v>0</v>
      </c>
      <c r="CU59" s="12">
        <v>0</v>
      </c>
      <c r="CV59" s="12">
        <f>SUM(CE59:CU59)</f>
        <v>0</v>
      </c>
      <c r="CW59" s="12">
        <f>+CV59+CD59</f>
        <v>4500000</v>
      </c>
      <c r="CX59" s="13" t="s">
        <v>56</v>
      </c>
      <c r="CY59" s="13"/>
      <c r="CZ59" s="13"/>
      <c r="DA59" s="13"/>
      <c r="DB59" s="13"/>
      <c r="DC59" s="13"/>
      <c r="DD59" s="13"/>
      <c r="DE59" s="13" t="s">
        <v>56</v>
      </c>
    </row>
    <row r="60" spans="1:109" s="7" customFormat="1" ht="63.75">
      <c r="A60" s="151" t="s">
        <v>222</v>
      </c>
      <c r="B60" s="13" t="s">
        <v>48</v>
      </c>
      <c r="C60" s="151" t="s">
        <v>223</v>
      </c>
      <c r="D60" s="151" t="s">
        <v>580</v>
      </c>
      <c r="E60" s="151" t="s">
        <v>40</v>
      </c>
      <c r="F60" s="147">
        <v>10</v>
      </c>
      <c r="G60" s="147" t="s">
        <v>52</v>
      </c>
      <c r="H60" s="147" t="s">
        <v>205</v>
      </c>
      <c r="I60" s="153" t="s">
        <v>610</v>
      </c>
      <c r="J60" s="11">
        <v>0</v>
      </c>
      <c r="K60" s="11">
        <v>0</v>
      </c>
      <c r="L60" s="11">
        <v>0</v>
      </c>
      <c r="M60" s="11">
        <v>0</v>
      </c>
      <c r="N60" s="11">
        <v>0</v>
      </c>
      <c r="O60" s="11">
        <v>0</v>
      </c>
      <c r="P60" s="11">
        <f t="shared" si="89"/>
        <v>0</v>
      </c>
      <c r="Q60" s="11">
        <v>0</v>
      </c>
      <c r="R60" s="11">
        <v>0</v>
      </c>
      <c r="S60" s="11">
        <v>0</v>
      </c>
      <c r="T60" s="11">
        <v>0</v>
      </c>
      <c r="U60" s="11">
        <v>0</v>
      </c>
      <c r="V60" s="11">
        <v>0</v>
      </c>
      <c r="W60" s="11">
        <f t="shared" si="90"/>
        <v>0</v>
      </c>
      <c r="X60" s="11">
        <v>0</v>
      </c>
      <c r="Y60" s="11">
        <v>0</v>
      </c>
      <c r="Z60" s="11">
        <v>0</v>
      </c>
      <c r="AA60" s="11">
        <v>0</v>
      </c>
      <c r="AB60" s="11">
        <v>0</v>
      </c>
      <c r="AC60" s="11">
        <v>0</v>
      </c>
      <c r="AD60" s="11">
        <f t="shared" si="91"/>
        <v>0</v>
      </c>
      <c r="AE60" s="11">
        <v>0</v>
      </c>
      <c r="AF60" s="11">
        <v>0</v>
      </c>
      <c r="AG60" s="11">
        <v>0</v>
      </c>
      <c r="AH60" s="11">
        <v>0</v>
      </c>
      <c r="AI60" s="11">
        <v>0</v>
      </c>
      <c r="AJ60" s="11">
        <v>0</v>
      </c>
      <c r="AK60" s="11">
        <f t="shared" si="92"/>
        <v>0</v>
      </c>
      <c r="AL60" s="39">
        <f t="shared" si="93"/>
        <v>0</v>
      </c>
      <c r="AM60" s="39">
        <f t="shared" si="94"/>
        <v>0</v>
      </c>
      <c r="AN60" s="39">
        <f t="shared" si="95"/>
        <v>0</v>
      </c>
      <c r="AO60" s="39">
        <f t="shared" si="96"/>
        <v>0</v>
      </c>
      <c r="AP60" s="39">
        <f t="shared" si="97"/>
        <v>0</v>
      </c>
      <c r="AQ60" s="39">
        <f t="shared" si="98"/>
        <v>0</v>
      </c>
      <c r="AR60" s="39">
        <f t="shared" si="99"/>
        <v>0</v>
      </c>
      <c r="AS60" s="11">
        <v>0</v>
      </c>
      <c r="AT60" s="11">
        <v>0</v>
      </c>
      <c r="AU60" s="11">
        <v>0</v>
      </c>
      <c r="AV60" s="11">
        <v>0</v>
      </c>
      <c r="AW60" s="11">
        <v>0</v>
      </c>
      <c r="AX60" s="11">
        <v>0</v>
      </c>
      <c r="AY60" s="11">
        <f t="shared" si="100"/>
        <v>0</v>
      </c>
      <c r="AZ60" s="39">
        <f t="shared" si="101"/>
        <v>0</v>
      </c>
      <c r="BA60" s="39">
        <f t="shared" si="102"/>
        <v>0</v>
      </c>
      <c r="BB60" s="39">
        <f t="shared" si="103"/>
        <v>0</v>
      </c>
      <c r="BC60" s="39">
        <f t="shared" si="104"/>
        <v>0</v>
      </c>
      <c r="BD60" s="39">
        <f t="shared" si="105"/>
        <v>0</v>
      </c>
      <c r="BE60" s="39">
        <f t="shared" si="106"/>
        <v>0</v>
      </c>
      <c r="BF60" s="11">
        <f t="shared" si="107"/>
        <v>0</v>
      </c>
      <c r="BG60" s="11">
        <f t="shared" si="84"/>
        <v>0</v>
      </c>
      <c r="BH60" s="11" t="s">
        <v>224</v>
      </c>
      <c r="BI60" s="128" t="s">
        <v>40</v>
      </c>
      <c r="BJ60" s="161"/>
      <c r="BK60" s="39">
        <f t="shared" si="108"/>
        <v>0</v>
      </c>
      <c r="BL60" s="39">
        <f t="shared" si="109"/>
        <v>0</v>
      </c>
      <c r="BM60" s="12">
        <v>0</v>
      </c>
      <c r="BN60" s="12">
        <v>0</v>
      </c>
      <c r="BO60" s="12">
        <v>0</v>
      </c>
      <c r="BP60" s="12">
        <v>0</v>
      </c>
      <c r="BQ60" s="12">
        <v>0</v>
      </c>
      <c r="BR60" s="12">
        <v>0</v>
      </c>
      <c r="BS60" s="12">
        <v>0</v>
      </c>
      <c r="BT60" s="12">
        <v>0</v>
      </c>
      <c r="BU60" s="12">
        <v>0</v>
      </c>
      <c r="BV60" s="12">
        <v>0</v>
      </c>
      <c r="BW60" s="12">
        <v>0</v>
      </c>
      <c r="BX60" s="12">
        <v>0</v>
      </c>
      <c r="BY60" s="12">
        <v>0</v>
      </c>
      <c r="BZ60" s="12">
        <v>0</v>
      </c>
      <c r="CA60" s="12">
        <v>0</v>
      </c>
      <c r="CB60" s="12">
        <v>0</v>
      </c>
      <c r="CC60" s="14">
        <v>1722000</v>
      </c>
      <c r="CD60" s="12">
        <f>SUM(BM60:CC60)</f>
        <v>1722000</v>
      </c>
      <c r="CE60" s="12">
        <v>0</v>
      </c>
      <c r="CF60" s="12">
        <v>0</v>
      </c>
      <c r="CG60" s="12">
        <v>0</v>
      </c>
      <c r="CH60" s="12">
        <v>0</v>
      </c>
      <c r="CI60" s="12">
        <v>0</v>
      </c>
      <c r="CJ60" s="12">
        <v>0</v>
      </c>
      <c r="CK60" s="12">
        <v>0</v>
      </c>
      <c r="CL60" s="12">
        <v>0</v>
      </c>
      <c r="CM60" s="12">
        <v>0</v>
      </c>
      <c r="CN60" s="12">
        <v>0</v>
      </c>
      <c r="CO60" s="12">
        <v>0</v>
      </c>
      <c r="CP60" s="12">
        <v>0</v>
      </c>
      <c r="CQ60" s="12">
        <v>0</v>
      </c>
      <c r="CR60" s="12">
        <v>0</v>
      </c>
      <c r="CS60" s="12">
        <v>0</v>
      </c>
      <c r="CT60" s="12">
        <v>0</v>
      </c>
      <c r="CU60" s="12">
        <v>0</v>
      </c>
      <c r="CV60" s="12">
        <f>SUM(CE60:CU60)</f>
        <v>0</v>
      </c>
      <c r="CW60" s="12">
        <f>+CV60+CD60</f>
        <v>1722000</v>
      </c>
      <c r="CX60" s="13" t="s">
        <v>56</v>
      </c>
      <c r="CY60" s="13"/>
      <c r="CZ60" s="13"/>
      <c r="DA60" s="13"/>
      <c r="DB60" s="13"/>
      <c r="DC60" s="13"/>
      <c r="DD60" s="13"/>
      <c r="DE60" s="13" t="s">
        <v>56</v>
      </c>
    </row>
    <row r="61" spans="1:109" s="7" customFormat="1" ht="51">
      <c r="A61" s="151" t="s">
        <v>225</v>
      </c>
      <c r="B61" s="13" t="s">
        <v>48</v>
      </c>
      <c r="C61" s="13" t="s">
        <v>226</v>
      </c>
      <c r="D61" s="151" t="s">
        <v>580</v>
      </c>
      <c r="E61" s="151" t="s">
        <v>40</v>
      </c>
      <c r="F61" s="147">
        <v>10</v>
      </c>
      <c r="G61" s="147" t="s">
        <v>52</v>
      </c>
      <c r="H61" s="147" t="s">
        <v>205</v>
      </c>
      <c r="I61" s="11"/>
      <c r="J61" s="11">
        <v>0</v>
      </c>
      <c r="K61" s="11">
        <v>0</v>
      </c>
      <c r="L61" s="11">
        <v>0</v>
      </c>
      <c r="M61" s="11">
        <v>0</v>
      </c>
      <c r="N61" s="11">
        <v>0</v>
      </c>
      <c r="O61" s="11">
        <v>0</v>
      </c>
      <c r="P61" s="11">
        <f t="shared" si="89"/>
        <v>0</v>
      </c>
      <c r="Q61" s="11">
        <f>6700000/2</f>
        <v>3350000</v>
      </c>
      <c r="R61" s="11">
        <v>0</v>
      </c>
      <c r="S61" s="11">
        <v>0</v>
      </c>
      <c r="T61" s="11">
        <v>0</v>
      </c>
      <c r="U61" s="11">
        <f>6700000/2</f>
        <v>3350000</v>
      </c>
      <c r="V61" s="11">
        <v>0</v>
      </c>
      <c r="W61" s="11">
        <f t="shared" si="90"/>
        <v>6700000</v>
      </c>
      <c r="X61" s="11">
        <f>6700000/2</f>
        <v>3350000</v>
      </c>
      <c r="Y61" s="11">
        <v>0</v>
      </c>
      <c r="Z61" s="11">
        <v>0</v>
      </c>
      <c r="AA61" s="11">
        <v>0</v>
      </c>
      <c r="AB61" s="11">
        <f>6700000/2</f>
        <v>3350000</v>
      </c>
      <c r="AC61" s="11">
        <v>0</v>
      </c>
      <c r="AD61" s="11">
        <f t="shared" si="91"/>
        <v>6700000</v>
      </c>
      <c r="AE61" s="11">
        <v>0</v>
      </c>
      <c r="AF61" s="11">
        <v>0</v>
      </c>
      <c r="AG61" s="11">
        <v>0</v>
      </c>
      <c r="AH61" s="11">
        <v>0</v>
      </c>
      <c r="AI61" s="11">
        <v>0</v>
      </c>
      <c r="AJ61" s="11">
        <v>0</v>
      </c>
      <c r="AK61" s="11">
        <f t="shared" si="92"/>
        <v>0</v>
      </c>
      <c r="AL61" s="39">
        <f t="shared" si="93"/>
        <v>6700000</v>
      </c>
      <c r="AM61" s="39">
        <f t="shared" si="94"/>
        <v>0</v>
      </c>
      <c r="AN61" s="39">
        <f t="shared" si="95"/>
        <v>0</v>
      </c>
      <c r="AO61" s="39">
        <f t="shared" si="96"/>
        <v>0</v>
      </c>
      <c r="AP61" s="39">
        <f t="shared" si="97"/>
        <v>6700000</v>
      </c>
      <c r="AQ61" s="39">
        <f t="shared" si="98"/>
        <v>0</v>
      </c>
      <c r="AR61" s="39">
        <f t="shared" si="99"/>
        <v>13400000</v>
      </c>
      <c r="AS61" s="11">
        <v>0</v>
      </c>
      <c r="AT61" s="11">
        <v>0</v>
      </c>
      <c r="AU61" s="11">
        <v>0</v>
      </c>
      <c r="AV61" s="11">
        <v>0</v>
      </c>
      <c r="AW61" s="11">
        <v>0</v>
      </c>
      <c r="AX61" s="11">
        <v>0</v>
      </c>
      <c r="AY61" s="11">
        <f t="shared" si="100"/>
        <v>0</v>
      </c>
      <c r="AZ61" s="39">
        <f t="shared" si="101"/>
        <v>6700000</v>
      </c>
      <c r="BA61" s="39">
        <f t="shared" si="102"/>
        <v>0</v>
      </c>
      <c r="BB61" s="39">
        <f t="shared" si="103"/>
        <v>0</v>
      </c>
      <c r="BC61" s="39">
        <f t="shared" si="104"/>
        <v>0</v>
      </c>
      <c r="BD61" s="39">
        <f t="shared" si="105"/>
        <v>6700000</v>
      </c>
      <c r="BE61" s="39">
        <f t="shared" si="106"/>
        <v>0</v>
      </c>
      <c r="BF61" s="11">
        <f t="shared" si="107"/>
        <v>13400000</v>
      </c>
      <c r="BG61" s="11">
        <f t="shared" si="84"/>
        <v>13400000</v>
      </c>
      <c r="BH61" s="128" t="s">
        <v>227</v>
      </c>
      <c r="BI61" s="128" t="s">
        <v>40</v>
      </c>
      <c r="BJ61" s="161"/>
      <c r="BK61" s="39">
        <f t="shared" si="108"/>
        <v>13400</v>
      </c>
      <c r="BL61" s="39">
        <f t="shared" si="109"/>
        <v>13400</v>
      </c>
      <c r="BM61" s="39">
        <f>(+P61)/1000</f>
        <v>0</v>
      </c>
      <c r="BN61" s="39">
        <f>(+W61)/1000</f>
        <v>6700</v>
      </c>
      <c r="BO61" s="39">
        <f>(+AD61)/1000</f>
        <v>6700</v>
      </c>
      <c r="BP61" s="39">
        <f>(+AK61)/1000</f>
        <v>0</v>
      </c>
      <c r="BQ61" s="39">
        <f>(+AY61)/1000</f>
        <v>0</v>
      </c>
      <c r="BR61" s="39">
        <f t="shared" si="110"/>
        <v>13400</v>
      </c>
      <c r="BS61" s="11">
        <f t="shared" si="111"/>
        <v>13400</v>
      </c>
      <c r="BT61" s="12">
        <v>0</v>
      </c>
      <c r="BU61" s="12">
        <v>0</v>
      </c>
      <c r="BV61" s="12">
        <v>0</v>
      </c>
      <c r="BW61" s="12">
        <v>0</v>
      </c>
      <c r="BX61" s="12">
        <v>0</v>
      </c>
      <c r="BY61" s="12">
        <v>0</v>
      </c>
      <c r="BZ61" s="12">
        <v>0</v>
      </c>
      <c r="CA61" s="12">
        <v>0</v>
      </c>
      <c r="CB61" s="80">
        <v>0</v>
      </c>
      <c r="CC61" s="12">
        <v>0</v>
      </c>
      <c r="CD61" s="12">
        <v>0</v>
      </c>
      <c r="CE61" s="12">
        <v>0</v>
      </c>
      <c r="CF61" s="12">
        <v>0</v>
      </c>
      <c r="CG61" s="12">
        <v>0</v>
      </c>
      <c r="CH61" s="12">
        <v>0</v>
      </c>
      <c r="CI61" s="12">
        <v>0</v>
      </c>
      <c r="CJ61" s="23">
        <v>3200000</v>
      </c>
      <c r="CK61" s="12">
        <f t="shared" ref="CK61:CK67" si="112">SUM(BT61:CJ61)</f>
        <v>3200000</v>
      </c>
      <c r="CL61" s="12">
        <v>0</v>
      </c>
      <c r="CM61" s="12">
        <v>0</v>
      </c>
      <c r="CN61" s="12">
        <v>0</v>
      </c>
      <c r="CO61" s="12">
        <v>0</v>
      </c>
      <c r="CP61" s="12">
        <v>0</v>
      </c>
      <c r="CQ61" s="12">
        <v>0</v>
      </c>
      <c r="CR61" s="12">
        <v>0</v>
      </c>
      <c r="CS61" s="12">
        <v>0</v>
      </c>
      <c r="CT61" s="80">
        <v>0</v>
      </c>
      <c r="CU61" s="12">
        <v>0</v>
      </c>
      <c r="CV61" s="12">
        <v>0</v>
      </c>
      <c r="CW61" s="12">
        <v>0</v>
      </c>
      <c r="CX61" s="12">
        <v>0</v>
      </c>
      <c r="CY61" s="12">
        <v>0</v>
      </c>
      <c r="CZ61" s="12">
        <v>0</v>
      </c>
      <c r="DA61" s="12">
        <v>0</v>
      </c>
      <c r="DB61" s="12">
        <v>0</v>
      </c>
      <c r="DC61" s="12">
        <f t="shared" ref="DC61:DC67" si="113">SUM(CL61:DB61)</f>
        <v>0</v>
      </c>
      <c r="DD61" s="12">
        <f t="shared" ref="DD61:DD67" si="114">+DC61+CK61</f>
        <v>3200000</v>
      </c>
      <c r="DE61" s="13" t="s">
        <v>56</v>
      </c>
    </row>
    <row r="62" spans="1:109" s="7" customFormat="1" ht="63.75">
      <c r="A62" s="151" t="s">
        <v>228</v>
      </c>
      <c r="B62" s="13" t="s">
        <v>229</v>
      </c>
      <c r="C62" s="13" t="s">
        <v>230</v>
      </c>
      <c r="D62" s="151" t="s">
        <v>580</v>
      </c>
      <c r="E62" s="151" t="s">
        <v>32</v>
      </c>
      <c r="F62" s="147">
        <v>10</v>
      </c>
      <c r="G62" s="147" t="s">
        <v>52</v>
      </c>
      <c r="H62" s="147" t="s">
        <v>124</v>
      </c>
      <c r="I62" s="153" t="s">
        <v>611</v>
      </c>
      <c r="J62" s="39">
        <v>51910</v>
      </c>
      <c r="K62" s="39">
        <v>0</v>
      </c>
      <c r="L62" s="39">
        <v>0</v>
      </c>
      <c r="M62" s="39">
        <v>464110</v>
      </c>
      <c r="N62" s="11">
        <v>0</v>
      </c>
      <c r="O62" s="11">
        <v>0</v>
      </c>
      <c r="P62" s="11">
        <f t="shared" si="89"/>
        <v>516020</v>
      </c>
      <c r="Q62" s="39">
        <v>398990</v>
      </c>
      <c r="R62" s="39">
        <v>0</v>
      </c>
      <c r="S62" s="39">
        <v>0</v>
      </c>
      <c r="T62" s="39">
        <v>4110050</v>
      </c>
      <c r="U62" s="39">
        <v>0</v>
      </c>
      <c r="V62" s="39">
        <v>0</v>
      </c>
      <c r="W62" s="11">
        <f t="shared" si="90"/>
        <v>4509040</v>
      </c>
      <c r="X62" s="39">
        <v>387850</v>
      </c>
      <c r="Y62" s="39">
        <v>0</v>
      </c>
      <c r="Z62" s="39">
        <v>0</v>
      </c>
      <c r="AA62" s="39">
        <v>2945880</v>
      </c>
      <c r="AB62" s="11">
        <v>0</v>
      </c>
      <c r="AC62" s="11">
        <v>0</v>
      </c>
      <c r="AD62" s="11">
        <f t="shared" si="91"/>
        <v>3333730</v>
      </c>
      <c r="AE62" s="39">
        <v>114500</v>
      </c>
      <c r="AF62" s="39">
        <v>0</v>
      </c>
      <c r="AG62" s="39">
        <v>0</v>
      </c>
      <c r="AH62" s="39">
        <v>917790</v>
      </c>
      <c r="AI62" s="39">
        <v>1135310</v>
      </c>
      <c r="AJ62" s="11">
        <v>0</v>
      </c>
      <c r="AK62" s="11">
        <f t="shared" si="92"/>
        <v>2167600</v>
      </c>
      <c r="AL62" s="39">
        <f t="shared" si="93"/>
        <v>953250</v>
      </c>
      <c r="AM62" s="39">
        <f t="shared" si="94"/>
        <v>0</v>
      </c>
      <c r="AN62" s="39">
        <f t="shared" si="95"/>
        <v>0</v>
      </c>
      <c r="AO62" s="39">
        <f t="shared" si="96"/>
        <v>8437830</v>
      </c>
      <c r="AP62" s="39">
        <f t="shared" si="97"/>
        <v>1135310</v>
      </c>
      <c r="AQ62" s="39">
        <f t="shared" si="98"/>
        <v>0</v>
      </c>
      <c r="AR62" s="39">
        <f t="shared" si="99"/>
        <v>10526390</v>
      </c>
      <c r="AS62" s="11">
        <v>46430</v>
      </c>
      <c r="AT62" s="11">
        <v>0</v>
      </c>
      <c r="AU62" s="11">
        <v>0</v>
      </c>
      <c r="AV62" s="11">
        <v>0</v>
      </c>
      <c r="AW62" s="11">
        <v>0</v>
      </c>
      <c r="AX62" s="11">
        <v>0</v>
      </c>
      <c r="AY62" s="11">
        <f t="shared" si="100"/>
        <v>46430</v>
      </c>
      <c r="AZ62" s="39">
        <f t="shared" si="101"/>
        <v>999680</v>
      </c>
      <c r="BA62" s="39">
        <f t="shared" si="102"/>
        <v>0</v>
      </c>
      <c r="BB62" s="39">
        <f t="shared" si="103"/>
        <v>0</v>
      </c>
      <c r="BC62" s="39">
        <f t="shared" si="104"/>
        <v>8437830</v>
      </c>
      <c r="BD62" s="39">
        <f t="shared" si="105"/>
        <v>1135310</v>
      </c>
      <c r="BE62" s="39">
        <f t="shared" si="106"/>
        <v>0</v>
      </c>
      <c r="BF62" s="11">
        <f t="shared" si="107"/>
        <v>10572820</v>
      </c>
      <c r="BG62" s="11">
        <f t="shared" si="84"/>
        <v>10572820</v>
      </c>
      <c r="BH62" s="128" t="s">
        <v>231</v>
      </c>
      <c r="BI62" s="128" t="s">
        <v>63</v>
      </c>
      <c r="BJ62" s="161" t="s">
        <v>124</v>
      </c>
      <c r="BK62" s="39">
        <f t="shared" si="108"/>
        <v>10526.39</v>
      </c>
      <c r="BL62" s="39">
        <f t="shared" si="109"/>
        <v>10572.82</v>
      </c>
      <c r="BM62" s="12">
        <v>0</v>
      </c>
      <c r="BN62" s="12">
        <v>0</v>
      </c>
      <c r="BO62" s="12">
        <v>0</v>
      </c>
      <c r="BP62" s="12">
        <v>0</v>
      </c>
      <c r="BQ62" s="12">
        <v>0</v>
      </c>
      <c r="BR62" s="12">
        <v>0</v>
      </c>
      <c r="BS62" s="12">
        <v>0</v>
      </c>
      <c r="BT62" s="12">
        <v>0</v>
      </c>
      <c r="BU62" s="80">
        <v>46430</v>
      </c>
      <c r="BV62" s="12">
        <v>0</v>
      </c>
      <c r="BW62" s="12">
        <v>0</v>
      </c>
      <c r="BX62" s="12">
        <v>0</v>
      </c>
      <c r="BY62" s="12">
        <v>0</v>
      </c>
      <c r="BZ62" s="12">
        <v>0</v>
      </c>
      <c r="CA62" s="12">
        <v>0</v>
      </c>
      <c r="CB62" s="12">
        <v>0</v>
      </c>
      <c r="CC62" s="23">
        <v>0</v>
      </c>
      <c r="CD62" s="12">
        <f>SUM(BM62:CC62)</f>
        <v>46430</v>
      </c>
      <c r="CE62" s="12">
        <v>0</v>
      </c>
      <c r="CF62" s="12">
        <v>0</v>
      </c>
      <c r="CG62" s="12">
        <v>0</v>
      </c>
      <c r="CH62" s="12">
        <v>0</v>
      </c>
      <c r="CI62" s="12">
        <v>0</v>
      </c>
      <c r="CJ62" s="12">
        <v>0</v>
      </c>
      <c r="CK62" s="12">
        <v>0</v>
      </c>
      <c r="CL62" s="12">
        <v>0</v>
      </c>
      <c r="CM62" s="80">
        <v>46430</v>
      </c>
      <c r="CN62" s="12">
        <v>0</v>
      </c>
      <c r="CO62" s="12">
        <v>0</v>
      </c>
      <c r="CP62" s="12">
        <v>0</v>
      </c>
      <c r="CQ62" s="12">
        <v>0</v>
      </c>
      <c r="CR62" s="12">
        <v>0</v>
      </c>
      <c r="CS62" s="12">
        <v>0</v>
      </c>
      <c r="CT62" s="12">
        <v>0</v>
      </c>
      <c r="CU62" s="12">
        <v>0</v>
      </c>
      <c r="CV62" s="12">
        <f>SUM(CE62:CU62)</f>
        <v>46430</v>
      </c>
      <c r="CW62" s="12">
        <f>+CV62+CD62</f>
        <v>92860</v>
      </c>
      <c r="CX62" s="13" t="s">
        <v>56</v>
      </c>
      <c r="CY62" s="13" t="s">
        <v>232</v>
      </c>
      <c r="CZ62" s="13"/>
      <c r="DA62" s="13"/>
      <c r="DB62" s="13"/>
      <c r="DC62" s="13"/>
      <c r="DD62" s="13"/>
      <c r="DE62" s="13" t="s">
        <v>56</v>
      </c>
    </row>
    <row r="63" spans="1:109" s="7" customFormat="1" ht="76.5">
      <c r="A63" s="151" t="s">
        <v>233</v>
      </c>
      <c r="B63" s="13" t="s">
        <v>48</v>
      </c>
      <c r="C63" s="13" t="s">
        <v>234</v>
      </c>
      <c r="D63" s="151" t="s">
        <v>580</v>
      </c>
      <c r="E63" s="151" t="s">
        <v>40</v>
      </c>
      <c r="F63" s="147">
        <v>10</v>
      </c>
      <c r="G63" s="147" t="s">
        <v>52</v>
      </c>
      <c r="H63" s="147" t="s">
        <v>124</v>
      </c>
      <c r="I63" s="11"/>
      <c r="J63" s="11">
        <v>0</v>
      </c>
      <c r="K63" s="11">
        <v>0</v>
      </c>
      <c r="L63" s="11">
        <v>0</v>
      </c>
      <c r="M63" s="11">
        <v>0</v>
      </c>
      <c r="N63" s="11">
        <v>0</v>
      </c>
      <c r="O63" s="11">
        <v>0</v>
      </c>
      <c r="P63" s="11">
        <f t="shared" si="89"/>
        <v>0</v>
      </c>
      <c r="Q63" s="11">
        <v>800000</v>
      </c>
      <c r="R63" s="11">
        <v>0</v>
      </c>
      <c r="S63" s="11">
        <v>0</v>
      </c>
      <c r="T63" s="11">
        <v>0</v>
      </c>
      <c r="U63" s="11">
        <v>0</v>
      </c>
      <c r="V63" s="11">
        <v>0</v>
      </c>
      <c r="W63" s="11">
        <f t="shared" si="90"/>
        <v>800000</v>
      </c>
      <c r="X63" s="11">
        <v>1600000</v>
      </c>
      <c r="Y63" s="11">
        <v>0</v>
      </c>
      <c r="Z63" s="11">
        <v>0</v>
      </c>
      <c r="AA63" s="11">
        <v>0</v>
      </c>
      <c r="AB63" s="11">
        <v>0</v>
      </c>
      <c r="AC63" s="11">
        <v>0</v>
      </c>
      <c r="AD63" s="11">
        <f t="shared" si="91"/>
        <v>1600000</v>
      </c>
      <c r="AE63" s="11">
        <v>800000</v>
      </c>
      <c r="AF63" s="11">
        <v>0</v>
      </c>
      <c r="AG63" s="11">
        <v>0</v>
      </c>
      <c r="AH63" s="11">
        <v>0</v>
      </c>
      <c r="AI63" s="11">
        <v>0</v>
      </c>
      <c r="AJ63" s="11">
        <v>0</v>
      </c>
      <c r="AK63" s="11">
        <f t="shared" si="92"/>
        <v>800000</v>
      </c>
      <c r="AL63" s="39">
        <f t="shared" si="93"/>
        <v>3200000</v>
      </c>
      <c r="AM63" s="39">
        <f t="shared" si="94"/>
        <v>0</v>
      </c>
      <c r="AN63" s="39">
        <f t="shared" si="95"/>
        <v>0</v>
      </c>
      <c r="AO63" s="39">
        <f t="shared" si="96"/>
        <v>0</v>
      </c>
      <c r="AP63" s="39">
        <f t="shared" si="97"/>
        <v>0</v>
      </c>
      <c r="AQ63" s="39">
        <f t="shared" si="98"/>
        <v>0</v>
      </c>
      <c r="AR63" s="39">
        <f t="shared" si="99"/>
        <v>3200000</v>
      </c>
      <c r="AS63" s="11">
        <v>0</v>
      </c>
      <c r="AT63" s="11">
        <v>0</v>
      </c>
      <c r="AU63" s="11">
        <v>0</v>
      </c>
      <c r="AV63" s="11">
        <v>0</v>
      </c>
      <c r="AW63" s="11">
        <v>0</v>
      </c>
      <c r="AX63" s="11">
        <v>0</v>
      </c>
      <c r="AY63" s="11">
        <f t="shared" si="100"/>
        <v>0</v>
      </c>
      <c r="AZ63" s="39">
        <f t="shared" si="101"/>
        <v>3200000</v>
      </c>
      <c r="BA63" s="39">
        <f t="shared" si="102"/>
        <v>0</v>
      </c>
      <c r="BB63" s="39">
        <f t="shared" si="103"/>
        <v>0</v>
      </c>
      <c r="BC63" s="39">
        <f t="shared" si="104"/>
        <v>0</v>
      </c>
      <c r="BD63" s="39">
        <f t="shared" si="105"/>
        <v>0</v>
      </c>
      <c r="BE63" s="39">
        <f t="shared" si="106"/>
        <v>0</v>
      </c>
      <c r="BF63" s="11">
        <f t="shared" si="107"/>
        <v>3200000</v>
      </c>
      <c r="BG63" s="11">
        <f t="shared" si="84"/>
        <v>3200000</v>
      </c>
      <c r="BH63" s="128" t="s">
        <v>235</v>
      </c>
      <c r="BI63" s="128" t="s">
        <v>40</v>
      </c>
      <c r="BJ63" s="161"/>
      <c r="BK63" s="39">
        <f t="shared" si="108"/>
        <v>3200</v>
      </c>
      <c r="BL63" s="39">
        <f t="shared" si="109"/>
        <v>3200</v>
      </c>
      <c r="BM63" s="39">
        <f t="shared" ref="BM63:BM71" si="115">(+P63)/1000</f>
        <v>0</v>
      </c>
      <c r="BN63" s="39">
        <f t="shared" ref="BN63:BN71" si="116">(+W63)/1000</f>
        <v>800</v>
      </c>
      <c r="BO63" s="39">
        <f t="shared" ref="BO63:BO71" si="117">(+AD63)/1000</f>
        <v>1600</v>
      </c>
      <c r="BP63" s="39">
        <f t="shared" ref="BP63:BP71" si="118">(+AK63)/1000</f>
        <v>800</v>
      </c>
      <c r="BQ63" s="39">
        <f t="shared" ref="BQ63:BQ71" si="119">(+AY63)/1000</f>
        <v>0</v>
      </c>
      <c r="BR63" s="39">
        <f t="shared" si="110"/>
        <v>3200</v>
      </c>
      <c r="BS63" s="11">
        <f t="shared" si="111"/>
        <v>3200</v>
      </c>
      <c r="BT63" s="12">
        <v>0</v>
      </c>
      <c r="BU63" s="12">
        <v>0</v>
      </c>
      <c r="BV63" s="12">
        <v>0</v>
      </c>
      <c r="BW63" s="12">
        <v>0</v>
      </c>
      <c r="BX63" s="12">
        <v>0</v>
      </c>
      <c r="BY63" s="12">
        <v>0</v>
      </c>
      <c r="BZ63" s="12">
        <v>0</v>
      </c>
      <c r="CA63" s="12">
        <v>0</v>
      </c>
      <c r="CB63" s="80">
        <v>0</v>
      </c>
      <c r="CC63" s="12">
        <v>0</v>
      </c>
      <c r="CD63" s="12">
        <v>0</v>
      </c>
      <c r="CE63" s="12">
        <v>0</v>
      </c>
      <c r="CF63" s="12">
        <v>0</v>
      </c>
      <c r="CG63" s="12">
        <v>0</v>
      </c>
      <c r="CH63" s="12">
        <v>0</v>
      </c>
      <c r="CI63" s="12">
        <v>0</v>
      </c>
      <c r="CJ63" s="23">
        <v>3200000</v>
      </c>
      <c r="CK63" s="12">
        <f t="shared" si="112"/>
        <v>3200000</v>
      </c>
      <c r="CL63" s="12">
        <v>0</v>
      </c>
      <c r="CM63" s="12">
        <v>0</v>
      </c>
      <c r="CN63" s="12">
        <v>0</v>
      </c>
      <c r="CO63" s="12">
        <v>0</v>
      </c>
      <c r="CP63" s="12">
        <v>0</v>
      </c>
      <c r="CQ63" s="12">
        <v>0</v>
      </c>
      <c r="CR63" s="12">
        <v>0</v>
      </c>
      <c r="CS63" s="12">
        <v>0</v>
      </c>
      <c r="CT63" s="80">
        <v>0</v>
      </c>
      <c r="CU63" s="12">
        <v>0</v>
      </c>
      <c r="CV63" s="12">
        <v>0</v>
      </c>
      <c r="CW63" s="12">
        <v>0</v>
      </c>
      <c r="CX63" s="12">
        <v>0</v>
      </c>
      <c r="CY63" s="12">
        <v>0</v>
      </c>
      <c r="CZ63" s="12">
        <v>0</v>
      </c>
      <c r="DA63" s="12">
        <v>0</v>
      </c>
      <c r="DB63" s="12">
        <v>0</v>
      </c>
      <c r="DC63" s="12">
        <f t="shared" si="113"/>
        <v>0</v>
      </c>
      <c r="DD63" s="12">
        <f t="shared" si="114"/>
        <v>3200000</v>
      </c>
      <c r="DE63" s="13" t="s">
        <v>56</v>
      </c>
    </row>
    <row r="64" spans="1:109" s="7" customFormat="1" ht="51">
      <c r="A64" s="151" t="s">
        <v>236</v>
      </c>
      <c r="B64" s="13" t="s">
        <v>99</v>
      </c>
      <c r="C64" s="151" t="s">
        <v>237</v>
      </c>
      <c r="D64" s="151" t="s">
        <v>580</v>
      </c>
      <c r="E64" s="151" t="s">
        <v>40</v>
      </c>
      <c r="F64" s="147">
        <v>10</v>
      </c>
      <c r="G64" s="147" t="s">
        <v>52</v>
      </c>
      <c r="H64" s="147" t="s">
        <v>124</v>
      </c>
      <c r="I64" s="20"/>
      <c r="J64" s="11">
        <v>1130000</v>
      </c>
      <c r="K64" s="11">
        <v>0</v>
      </c>
      <c r="L64" s="11">
        <v>0</v>
      </c>
      <c r="M64" s="11">
        <v>0</v>
      </c>
      <c r="N64" s="11">
        <v>0</v>
      </c>
      <c r="O64" s="11">
        <v>0</v>
      </c>
      <c r="P64" s="11">
        <f t="shared" si="89"/>
        <v>1130000</v>
      </c>
      <c r="Q64" s="11">
        <v>1903310</v>
      </c>
      <c r="R64" s="11">
        <v>0</v>
      </c>
      <c r="S64" s="11">
        <v>0</v>
      </c>
      <c r="T64" s="11">
        <v>0</v>
      </c>
      <c r="U64" s="11">
        <v>0</v>
      </c>
      <c r="V64" s="11">
        <v>0</v>
      </c>
      <c r="W64" s="11">
        <f t="shared" si="90"/>
        <v>1903310</v>
      </c>
      <c r="X64" s="11">
        <v>0</v>
      </c>
      <c r="Y64" s="11">
        <v>0</v>
      </c>
      <c r="Z64" s="11">
        <v>0</v>
      </c>
      <c r="AA64" s="11">
        <v>0</v>
      </c>
      <c r="AB64" s="11">
        <v>0</v>
      </c>
      <c r="AC64" s="11">
        <v>0</v>
      </c>
      <c r="AD64" s="11">
        <f t="shared" si="91"/>
        <v>0</v>
      </c>
      <c r="AE64" s="11"/>
      <c r="AF64" s="11">
        <v>0</v>
      </c>
      <c r="AG64" s="11">
        <v>0</v>
      </c>
      <c r="AH64" s="11">
        <v>0</v>
      </c>
      <c r="AI64" s="11">
        <v>0</v>
      </c>
      <c r="AJ64" s="11">
        <v>0</v>
      </c>
      <c r="AK64" s="11">
        <f t="shared" si="92"/>
        <v>0</v>
      </c>
      <c r="AL64" s="39">
        <f t="shared" si="93"/>
        <v>3033310</v>
      </c>
      <c r="AM64" s="39">
        <f t="shared" si="94"/>
        <v>0</v>
      </c>
      <c r="AN64" s="39">
        <f t="shared" si="95"/>
        <v>0</v>
      </c>
      <c r="AO64" s="39">
        <f t="shared" si="96"/>
        <v>0</v>
      </c>
      <c r="AP64" s="39">
        <f t="shared" si="97"/>
        <v>0</v>
      </c>
      <c r="AQ64" s="39">
        <f t="shared" si="98"/>
        <v>0</v>
      </c>
      <c r="AR64" s="39">
        <f t="shared" si="99"/>
        <v>3033310</v>
      </c>
      <c r="AS64" s="11">
        <v>0</v>
      </c>
      <c r="AT64" s="11">
        <v>0</v>
      </c>
      <c r="AU64" s="11">
        <v>0</v>
      </c>
      <c r="AV64" s="11">
        <v>0</v>
      </c>
      <c r="AW64" s="11">
        <v>0</v>
      </c>
      <c r="AX64" s="11">
        <v>0</v>
      </c>
      <c r="AY64" s="11">
        <f t="shared" si="100"/>
        <v>0</v>
      </c>
      <c r="AZ64" s="39">
        <f t="shared" si="101"/>
        <v>3033310</v>
      </c>
      <c r="BA64" s="39">
        <f t="shared" si="102"/>
        <v>0</v>
      </c>
      <c r="BB64" s="39">
        <f t="shared" si="103"/>
        <v>0</v>
      </c>
      <c r="BC64" s="39">
        <f t="shared" si="104"/>
        <v>0</v>
      </c>
      <c r="BD64" s="39">
        <f t="shared" si="105"/>
        <v>0</v>
      </c>
      <c r="BE64" s="39">
        <f t="shared" si="106"/>
        <v>0</v>
      </c>
      <c r="BF64" s="11">
        <f t="shared" si="107"/>
        <v>3033310</v>
      </c>
      <c r="BG64" s="11">
        <f t="shared" si="84"/>
        <v>3033310</v>
      </c>
      <c r="BH64" s="11" t="s">
        <v>238</v>
      </c>
      <c r="BI64" s="128" t="s">
        <v>40</v>
      </c>
      <c r="BJ64" s="161"/>
      <c r="BK64" s="39">
        <f t="shared" si="108"/>
        <v>3033.31</v>
      </c>
      <c r="BL64" s="39">
        <f t="shared" si="109"/>
        <v>3033.31</v>
      </c>
      <c r="BM64" s="39">
        <f t="shared" si="115"/>
        <v>1130</v>
      </c>
      <c r="BN64" s="39">
        <f t="shared" si="116"/>
        <v>1903.31</v>
      </c>
      <c r="BO64" s="39">
        <f t="shared" si="117"/>
        <v>0</v>
      </c>
      <c r="BP64" s="39">
        <f t="shared" si="118"/>
        <v>0</v>
      </c>
      <c r="BQ64" s="39">
        <f t="shared" si="119"/>
        <v>0</v>
      </c>
      <c r="BR64" s="39">
        <f t="shared" si="110"/>
        <v>3033.31</v>
      </c>
      <c r="BS64" s="11">
        <f t="shared" si="111"/>
        <v>3033.31</v>
      </c>
      <c r="BT64" s="80">
        <v>0</v>
      </c>
      <c r="BU64" s="80">
        <v>0</v>
      </c>
      <c r="BV64" s="80">
        <v>0</v>
      </c>
      <c r="BW64" s="80">
        <v>0</v>
      </c>
      <c r="BX64" s="80">
        <v>0</v>
      </c>
      <c r="BY64" s="80">
        <v>0</v>
      </c>
      <c r="BZ64" s="80">
        <v>0</v>
      </c>
      <c r="CA64" s="80">
        <v>0</v>
      </c>
      <c r="CB64" s="80">
        <v>0</v>
      </c>
      <c r="CC64" s="80">
        <v>0</v>
      </c>
      <c r="CD64" s="80">
        <v>0</v>
      </c>
      <c r="CE64" s="80">
        <v>0</v>
      </c>
      <c r="CF64" s="80">
        <v>0</v>
      </c>
      <c r="CG64" s="80">
        <v>0</v>
      </c>
      <c r="CH64" s="80">
        <v>0</v>
      </c>
      <c r="CI64" s="80">
        <v>0</v>
      </c>
      <c r="CJ64" s="23">
        <v>3033314</v>
      </c>
      <c r="CK64" s="12">
        <f t="shared" si="112"/>
        <v>3033314</v>
      </c>
      <c r="CL64" s="12">
        <v>0</v>
      </c>
      <c r="CM64" s="12">
        <v>0</v>
      </c>
      <c r="CN64" s="12">
        <v>0</v>
      </c>
      <c r="CO64" s="80">
        <v>0</v>
      </c>
      <c r="CP64" s="12">
        <v>0</v>
      </c>
      <c r="CQ64" s="12">
        <v>0</v>
      </c>
      <c r="CR64" s="80">
        <v>0</v>
      </c>
      <c r="CS64" s="12">
        <v>0</v>
      </c>
      <c r="CT64" s="80">
        <v>0</v>
      </c>
      <c r="CU64" s="12">
        <v>0</v>
      </c>
      <c r="CV64" s="12">
        <v>0</v>
      </c>
      <c r="CW64" s="12">
        <v>0</v>
      </c>
      <c r="CX64" s="12">
        <v>0</v>
      </c>
      <c r="CY64" s="12">
        <v>0</v>
      </c>
      <c r="CZ64" s="12">
        <v>0</v>
      </c>
      <c r="DA64" s="12">
        <v>0</v>
      </c>
      <c r="DB64" s="12">
        <v>0</v>
      </c>
      <c r="DC64" s="12">
        <f t="shared" si="113"/>
        <v>0</v>
      </c>
      <c r="DD64" s="12">
        <f t="shared" si="114"/>
        <v>3033314</v>
      </c>
      <c r="DE64" s="13" t="s">
        <v>56</v>
      </c>
    </row>
    <row r="65" spans="1:127" s="7" customFormat="1" ht="127.5">
      <c r="A65" s="151" t="s">
        <v>587</v>
      </c>
      <c r="B65" s="13" t="s">
        <v>99</v>
      </c>
      <c r="C65" s="13" t="s">
        <v>239</v>
      </c>
      <c r="D65" s="151" t="s">
        <v>580</v>
      </c>
      <c r="E65" s="151" t="s">
        <v>40</v>
      </c>
      <c r="F65" s="147">
        <v>10</v>
      </c>
      <c r="G65" s="147" t="s">
        <v>52</v>
      </c>
      <c r="H65" s="147" t="s">
        <v>124</v>
      </c>
      <c r="I65" s="20"/>
      <c r="J65" s="11">
        <v>0</v>
      </c>
      <c r="K65" s="11">
        <v>0</v>
      </c>
      <c r="L65" s="11">
        <v>0</v>
      </c>
      <c r="M65" s="11">
        <v>0</v>
      </c>
      <c r="N65" s="11">
        <v>0</v>
      </c>
      <c r="O65" s="11">
        <v>0</v>
      </c>
      <c r="P65" s="11">
        <f t="shared" si="89"/>
        <v>0</v>
      </c>
      <c r="Q65" s="11">
        <v>3000</v>
      </c>
      <c r="R65" s="11">
        <v>0</v>
      </c>
      <c r="S65" s="11">
        <v>0</v>
      </c>
      <c r="T65" s="11">
        <v>0</v>
      </c>
      <c r="U65" s="11">
        <v>0</v>
      </c>
      <c r="V65" s="11">
        <v>0</v>
      </c>
      <c r="W65" s="11">
        <f t="shared" si="90"/>
        <v>3000</v>
      </c>
      <c r="X65" s="11">
        <v>560364</v>
      </c>
      <c r="Y65" s="11">
        <v>0</v>
      </c>
      <c r="Z65" s="11">
        <v>0</v>
      </c>
      <c r="AA65" s="11">
        <v>0</v>
      </c>
      <c r="AB65" s="11">
        <v>0</v>
      </c>
      <c r="AC65" s="11">
        <v>0</v>
      </c>
      <c r="AD65" s="11">
        <f t="shared" si="91"/>
        <v>560364</v>
      </c>
      <c r="AE65" s="11">
        <v>2237454</v>
      </c>
      <c r="AF65" s="11">
        <v>0</v>
      </c>
      <c r="AG65" s="11">
        <v>0</v>
      </c>
      <c r="AH65" s="11">
        <v>0</v>
      </c>
      <c r="AI65" s="11">
        <v>0</v>
      </c>
      <c r="AJ65" s="11">
        <v>0</v>
      </c>
      <c r="AK65" s="11">
        <f t="shared" si="92"/>
        <v>2237454</v>
      </c>
      <c r="AL65" s="39">
        <f t="shared" si="93"/>
        <v>2800818</v>
      </c>
      <c r="AM65" s="39">
        <f t="shared" si="94"/>
        <v>0</v>
      </c>
      <c r="AN65" s="39">
        <f t="shared" si="95"/>
        <v>0</v>
      </c>
      <c r="AO65" s="39">
        <f t="shared" si="96"/>
        <v>0</v>
      </c>
      <c r="AP65" s="39">
        <f t="shared" si="97"/>
        <v>0</v>
      </c>
      <c r="AQ65" s="39">
        <f t="shared" si="98"/>
        <v>0</v>
      </c>
      <c r="AR65" s="39">
        <f t="shared" si="99"/>
        <v>2800818</v>
      </c>
      <c r="AS65" s="11">
        <v>1328461</v>
      </c>
      <c r="AT65" s="11">
        <v>0</v>
      </c>
      <c r="AU65" s="11">
        <v>0</v>
      </c>
      <c r="AV65" s="11">
        <v>0</v>
      </c>
      <c r="AW65" s="11">
        <v>0</v>
      </c>
      <c r="AX65" s="11">
        <v>0</v>
      </c>
      <c r="AY65" s="11">
        <f t="shared" si="100"/>
        <v>1328461</v>
      </c>
      <c r="AZ65" s="39">
        <f t="shared" si="101"/>
        <v>4129279</v>
      </c>
      <c r="BA65" s="39">
        <f t="shared" si="102"/>
        <v>0</v>
      </c>
      <c r="BB65" s="39">
        <f t="shared" si="103"/>
        <v>0</v>
      </c>
      <c r="BC65" s="39">
        <f t="shared" si="104"/>
        <v>0</v>
      </c>
      <c r="BD65" s="39">
        <f t="shared" si="105"/>
        <v>0</v>
      </c>
      <c r="BE65" s="39">
        <f t="shared" si="106"/>
        <v>0</v>
      </c>
      <c r="BF65" s="11">
        <f t="shared" si="107"/>
        <v>4129279</v>
      </c>
      <c r="BG65" s="11">
        <f t="shared" si="84"/>
        <v>4129279</v>
      </c>
      <c r="BH65" s="11" t="s">
        <v>240</v>
      </c>
      <c r="BI65" s="128" t="s">
        <v>40</v>
      </c>
      <c r="BJ65" s="161"/>
      <c r="BK65" s="39">
        <f t="shared" si="108"/>
        <v>2800.8180000000002</v>
      </c>
      <c r="BL65" s="39">
        <f t="shared" si="109"/>
        <v>4129.2790000000005</v>
      </c>
      <c r="BM65" s="39">
        <f t="shared" si="115"/>
        <v>0</v>
      </c>
      <c r="BN65" s="39">
        <f t="shared" si="116"/>
        <v>3</v>
      </c>
      <c r="BO65" s="39">
        <f t="shared" si="117"/>
        <v>560.36400000000003</v>
      </c>
      <c r="BP65" s="39">
        <f t="shared" si="118"/>
        <v>2237.4540000000002</v>
      </c>
      <c r="BQ65" s="39">
        <f t="shared" si="119"/>
        <v>1328.461</v>
      </c>
      <c r="BR65" s="39">
        <f t="shared" si="110"/>
        <v>2800.8180000000002</v>
      </c>
      <c r="BS65" s="11">
        <f t="shared" si="111"/>
        <v>4129.2790000000005</v>
      </c>
      <c r="BT65" s="80">
        <v>0</v>
      </c>
      <c r="BU65" s="80">
        <v>0</v>
      </c>
      <c r="BV65" s="80">
        <v>0</v>
      </c>
      <c r="BW65" s="80">
        <v>0</v>
      </c>
      <c r="BX65" s="80">
        <v>0</v>
      </c>
      <c r="BY65" s="80">
        <v>0</v>
      </c>
      <c r="BZ65" s="80">
        <v>0</v>
      </c>
      <c r="CA65" s="80">
        <v>0</v>
      </c>
      <c r="CB65" s="80">
        <v>0</v>
      </c>
      <c r="CC65" s="80">
        <v>0</v>
      </c>
      <c r="CD65" s="80">
        <v>0</v>
      </c>
      <c r="CE65" s="80">
        <v>0</v>
      </c>
      <c r="CF65" s="80">
        <v>0</v>
      </c>
      <c r="CG65" s="80">
        <v>0</v>
      </c>
      <c r="CH65" s="80">
        <v>0</v>
      </c>
      <c r="CI65" s="80">
        <v>0</v>
      </c>
      <c r="CJ65" s="12">
        <v>2800818</v>
      </c>
      <c r="CK65" s="12">
        <f t="shared" si="112"/>
        <v>2800818</v>
      </c>
      <c r="CL65" s="12">
        <v>0</v>
      </c>
      <c r="CM65" s="12">
        <v>0</v>
      </c>
      <c r="CN65" s="12">
        <v>0</v>
      </c>
      <c r="CO65" s="80">
        <v>0</v>
      </c>
      <c r="CP65" s="12">
        <v>0</v>
      </c>
      <c r="CQ65" s="12">
        <v>0</v>
      </c>
      <c r="CR65" s="80">
        <v>0</v>
      </c>
      <c r="CS65" s="12">
        <v>0</v>
      </c>
      <c r="CT65" s="80">
        <v>0</v>
      </c>
      <c r="CU65" s="12">
        <v>0</v>
      </c>
      <c r="CV65" s="12">
        <v>0</v>
      </c>
      <c r="CW65" s="12">
        <v>0</v>
      </c>
      <c r="CX65" s="12">
        <v>0</v>
      </c>
      <c r="CY65" s="12">
        <v>0</v>
      </c>
      <c r="CZ65" s="12">
        <v>0</v>
      </c>
      <c r="DA65" s="12">
        <v>0</v>
      </c>
      <c r="DB65" s="12">
        <v>1328461</v>
      </c>
      <c r="DC65" s="12">
        <f t="shared" si="113"/>
        <v>1328461</v>
      </c>
      <c r="DD65" s="12">
        <f t="shared" si="114"/>
        <v>4129279</v>
      </c>
      <c r="DE65" s="13" t="s">
        <v>56</v>
      </c>
    </row>
    <row r="66" spans="1:127" s="7" customFormat="1" ht="114.75">
      <c r="A66" s="151" t="s">
        <v>241</v>
      </c>
      <c r="B66" s="13" t="s">
        <v>99</v>
      </c>
      <c r="C66" s="13" t="s">
        <v>242</v>
      </c>
      <c r="D66" s="151" t="s">
        <v>580</v>
      </c>
      <c r="E66" s="151" t="s">
        <v>40</v>
      </c>
      <c r="F66" s="147">
        <v>10</v>
      </c>
      <c r="G66" s="147" t="s">
        <v>52</v>
      </c>
      <c r="H66" s="147" t="s">
        <v>124</v>
      </c>
      <c r="I66" s="20"/>
      <c r="J66" s="11">
        <v>3000000</v>
      </c>
      <c r="K66" s="11">
        <v>0</v>
      </c>
      <c r="L66" s="11">
        <v>0</v>
      </c>
      <c r="M66" s="11">
        <v>0</v>
      </c>
      <c r="N66" s="11">
        <v>0</v>
      </c>
      <c r="O66" s="11">
        <v>0</v>
      </c>
      <c r="P66" s="11">
        <f t="shared" si="89"/>
        <v>3000000</v>
      </c>
      <c r="Q66" s="11">
        <v>744000</v>
      </c>
      <c r="R66" s="11">
        <v>0</v>
      </c>
      <c r="S66" s="11">
        <v>0</v>
      </c>
      <c r="T66" s="11">
        <v>0</v>
      </c>
      <c r="U66" s="11">
        <v>0</v>
      </c>
      <c r="V66" s="11">
        <v>0</v>
      </c>
      <c r="W66" s="11">
        <f t="shared" si="90"/>
        <v>744000</v>
      </c>
      <c r="X66" s="11">
        <v>0</v>
      </c>
      <c r="Y66" s="11">
        <v>0</v>
      </c>
      <c r="Z66" s="11">
        <v>0</v>
      </c>
      <c r="AA66" s="11">
        <v>0</v>
      </c>
      <c r="AB66" s="11">
        <v>0</v>
      </c>
      <c r="AC66" s="11">
        <v>0</v>
      </c>
      <c r="AD66" s="11">
        <f t="shared" si="91"/>
        <v>0</v>
      </c>
      <c r="AE66" s="11">
        <v>0</v>
      </c>
      <c r="AF66" s="11">
        <v>0</v>
      </c>
      <c r="AG66" s="11">
        <v>0</v>
      </c>
      <c r="AH66" s="11">
        <v>0</v>
      </c>
      <c r="AI66" s="11">
        <v>0</v>
      </c>
      <c r="AJ66" s="11">
        <v>0</v>
      </c>
      <c r="AK66" s="11">
        <f t="shared" si="92"/>
        <v>0</v>
      </c>
      <c r="AL66" s="39">
        <f t="shared" si="93"/>
        <v>3744000</v>
      </c>
      <c r="AM66" s="39">
        <f t="shared" si="94"/>
        <v>0</v>
      </c>
      <c r="AN66" s="39">
        <f t="shared" si="95"/>
        <v>0</v>
      </c>
      <c r="AO66" s="39">
        <f t="shared" si="96"/>
        <v>0</v>
      </c>
      <c r="AP66" s="39">
        <f t="shared" si="97"/>
        <v>0</v>
      </c>
      <c r="AQ66" s="39">
        <f t="shared" si="98"/>
        <v>0</v>
      </c>
      <c r="AR66" s="39">
        <f t="shared" si="99"/>
        <v>3744000</v>
      </c>
      <c r="AS66" s="39">
        <v>0</v>
      </c>
      <c r="AT66" s="11">
        <v>0</v>
      </c>
      <c r="AU66" s="11">
        <v>0</v>
      </c>
      <c r="AV66" s="11">
        <v>0</v>
      </c>
      <c r="AW66" s="11">
        <v>0</v>
      </c>
      <c r="AX66" s="11">
        <v>0</v>
      </c>
      <c r="AY66" s="11">
        <f t="shared" si="100"/>
        <v>0</v>
      </c>
      <c r="AZ66" s="39">
        <f t="shared" si="101"/>
        <v>3744000</v>
      </c>
      <c r="BA66" s="39">
        <f t="shared" si="102"/>
        <v>0</v>
      </c>
      <c r="BB66" s="39">
        <f t="shared" si="103"/>
        <v>0</v>
      </c>
      <c r="BC66" s="39">
        <f t="shared" si="104"/>
        <v>0</v>
      </c>
      <c r="BD66" s="39">
        <f t="shared" si="105"/>
        <v>0</v>
      </c>
      <c r="BE66" s="39">
        <f t="shared" si="106"/>
        <v>0</v>
      </c>
      <c r="BF66" s="11">
        <f t="shared" si="107"/>
        <v>3744000</v>
      </c>
      <c r="BG66" s="11">
        <f t="shared" si="84"/>
        <v>3744000</v>
      </c>
      <c r="BH66" s="11" t="s">
        <v>130</v>
      </c>
      <c r="BI66" s="128" t="s">
        <v>40</v>
      </c>
      <c r="BJ66" s="161"/>
      <c r="BK66" s="39">
        <f t="shared" si="108"/>
        <v>3744</v>
      </c>
      <c r="BL66" s="39">
        <f t="shared" si="109"/>
        <v>3744</v>
      </c>
      <c r="BM66" s="39">
        <f t="shared" si="115"/>
        <v>3000</v>
      </c>
      <c r="BN66" s="39">
        <f t="shared" si="116"/>
        <v>744</v>
      </c>
      <c r="BO66" s="39">
        <f t="shared" si="117"/>
        <v>0</v>
      </c>
      <c r="BP66" s="39">
        <f t="shared" si="118"/>
        <v>0</v>
      </c>
      <c r="BQ66" s="39">
        <f t="shared" si="119"/>
        <v>0</v>
      </c>
      <c r="BR66" s="39">
        <f t="shared" si="110"/>
        <v>3744</v>
      </c>
      <c r="BS66" s="11">
        <f t="shared" si="111"/>
        <v>3744</v>
      </c>
      <c r="BT66" s="80">
        <v>0</v>
      </c>
      <c r="BU66" s="80">
        <v>0</v>
      </c>
      <c r="BV66" s="80">
        <v>0</v>
      </c>
      <c r="BW66" s="80">
        <v>0</v>
      </c>
      <c r="BX66" s="80">
        <v>0</v>
      </c>
      <c r="BY66" s="80">
        <v>0</v>
      </c>
      <c r="BZ66" s="80">
        <v>0</v>
      </c>
      <c r="CA66" s="80">
        <v>0</v>
      </c>
      <c r="CB66" s="80">
        <v>0</v>
      </c>
      <c r="CC66" s="80">
        <v>0</v>
      </c>
      <c r="CD66" s="80">
        <v>0</v>
      </c>
      <c r="CE66" s="80">
        <v>0</v>
      </c>
      <c r="CF66" s="80">
        <v>0</v>
      </c>
      <c r="CG66" s="80">
        <v>0</v>
      </c>
      <c r="CH66" s="80">
        <v>0</v>
      </c>
      <c r="CI66" s="80">
        <v>0</v>
      </c>
      <c r="CJ66" s="23">
        <v>3744000</v>
      </c>
      <c r="CK66" s="12">
        <f t="shared" si="112"/>
        <v>3744000</v>
      </c>
      <c r="CL66" s="12">
        <v>0</v>
      </c>
      <c r="CM66" s="12">
        <v>0</v>
      </c>
      <c r="CN66" s="12">
        <v>0</v>
      </c>
      <c r="CO66" s="80">
        <v>0</v>
      </c>
      <c r="CP66" s="12">
        <v>0</v>
      </c>
      <c r="CQ66" s="12">
        <v>0</v>
      </c>
      <c r="CR66" s="80">
        <v>0</v>
      </c>
      <c r="CS66" s="12">
        <v>0</v>
      </c>
      <c r="CT66" s="80">
        <v>0</v>
      </c>
      <c r="CU66" s="12">
        <v>0</v>
      </c>
      <c r="CV66" s="12">
        <v>0</v>
      </c>
      <c r="CW66" s="12">
        <v>0</v>
      </c>
      <c r="CX66" s="12">
        <v>0</v>
      </c>
      <c r="CY66" s="12">
        <v>0</v>
      </c>
      <c r="CZ66" s="12">
        <v>0</v>
      </c>
      <c r="DA66" s="12">
        <v>0</v>
      </c>
      <c r="DB66" s="12">
        <v>0</v>
      </c>
      <c r="DC66" s="12">
        <f t="shared" si="113"/>
        <v>0</v>
      </c>
      <c r="DD66" s="12">
        <f t="shared" si="114"/>
        <v>3744000</v>
      </c>
      <c r="DE66" s="13" t="s">
        <v>56</v>
      </c>
    </row>
    <row r="67" spans="1:127" s="83" customFormat="1" ht="51">
      <c r="A67" s="151" t="s">
        <v>243</v>
      </c>
      <c r="B67" s="13" t="s">
        <v>244</v>
      </c>
      <c r="C67" s="13" t="s">
        <v>245</v>
      </c>
      <c r="D67" s="151" t="s">
        <v>580</v>
      </c>
      <c r="E67" s="151" t="s">
        <v>40</v>
      </c>
      <c r="F67" s="147">
        <v>10</v>
      </c>
      <c r="G67" s="147" t="s">
        <v>52</v>
      </c>
      <c r="H67" s="147" t="s">
        <v>124</v>
      </c>
      <c r="I67" s="11"/>
      <c r="J67" s="11">
        <v>4000000</v>
      </c>
      <c r="K67" s="11">
        <v>0</v>
      </c>
      <c r="L67" s="11">
        <v>0</v>
      </c>
      <c r="M67" s="11">
        <v>0</v>
      </c>
      <c r="N67" s="11">
        <v>0</v>
      </c>
      <c r="O67" s="11">
        <v>0</v>
      </c>
      <c r="P67" s="11">
        <f t="shared" si="89"/>
        <v>4000000</v>
      </c>
      <c r="Q67" s="11">
        <v>3000000</v>
      </c>
      <c r="R67" s="11">
        <v>0</v>
      </c>
      <c r="S67" s="11">
        <v>0</v>
      </c>
      <c r="T67" s="11">
        <v>0</v>
      </c>
      <c r="U67" s="11">
        <v>0</v>
      </c>
      <c r="V67" s="11">
        <v>0</v>
      </c>
      <c r="W67" s="11">
        <f t="shared" si="90"/>
        <v>3000000</v>
      </c>
      <c r="X67" s="11">
        <v>3000000</v>
      </c>
      <c r="Y67" s="11">
        <v>0</v>
      </c>
      <c r="Z67" s="11">
        <v>0</v>
      </c>
      <c r="AA67" s="11">
        <v>0</v>
      </c>
      <c r="AB67" s="11">
        <v>0</v>
      </c>
      <c r="AC67" s="11">
        <v>0</v>
      </c>
      <c r="AD67" s="11">
        <f t="shared" si="91"/>
        <v>3000000</v>
      </c>
      <c r="AE67" s="11">
        <v>0</v>
      </c>
      <c r="AF67" s="11">
        <v>0</v>
      </c>
      <c r="AG67" s="11">
        <v>0</v>
      </c>
      <c r="AH67" s="11">
        <v>0</v>
      </c>
      <c r="AI67" s="11">
        <v>0</v>
      </c>
      <c r="AJ67" s="11">
        <v>0</v>
      </c>
      <c r="AK67" s="11">
        <f t="shared" si="92"/>
        <v>0</v>
      </c>
      <c r="AL67" s="39">
        <f t="shared" si="93"/>
        <v>10000000</v>
      </c>
      <c r="AM67" s="39">
        <f t="shared" si="94"/>
        <v>0</v>
      </c>
      <c r="AN67" s="39">
        <f t="shared" si="95"/>
        <v>0</v>
      </c>
      <c r="AO67" s="39">
        <f t="shared" si="96"/>
        <v>0</v>
      </c>
      <c r="AP67" s="39">
        <f t="shared" si="97"/>
        <v>0</v>
      </c>
      <c r="AQ67" s="39">
        <f t="shared" si="98"/>
        <v>0</v>
      </c>
      <c r="AR67" s="39">
        <f t="shared" si="99"/>
        <v>10000000</v>
      </c>
      <c r="AS67" s="11">
        <v>0</v>
      </c>
      <c r="AT67" s="11">
        <v>0</v>
      </c>
      <c r="AU67" s="11">
        <v>0</v>
      </c>
      <c r="AV67" s="11">
        <v>0</v>
      </c>
      <c r="AW67" s="11">
        <v>0</v>
      </c>
      <c r="AX67" s="11">
        <v>0</v>
      </c>
      <c r="AY67" s="11">
        <f t="shared" si="100"/>
        <v>0</v>
      </c>
      <c r="AZ67" s="39">
        <f t="shared" si="101"/>
        <v>10000000</v>
      </c>
      <c r="BA67" s="39">
        <f t="shared" si="102"/>
        <v>0</v>
      </c>
      <c r="BB67" s="39">
        <f t="shared" si="103"/>
        <v>0</v>
      </c>
      <c r="BC67" s="39">
        <f t="shared" si="104"/>
        <v>0</v>
      </c>
      <c r="BD67" s="39">
        <f t="shared" si="105"/>
        <v>0</v>
      </c>
      <c r="BE67" s="39">
        <f t="shared" si="106"/>
        <v>0</v>
      </c>
      <c r="BF67" s="11">
        <f t="shared" si="107"/>
        <v>10000000</v>
      </c>
      <c r="BG67" s="11">
        <f t="shared" si="84"/>
        <v>10000000</v>
      </c>
      <c r="BH67" s="11" t="s">
        <v>246</v>
      </c>
      <c r="BI67" s="128" t="s">
        <v>40</v>
      </c>
      <c r="BJ67" s="161"/>
      <c r="BK67" s="39">
        <f t="shared" si="108"/>
        <v>10000</v>
      </c>
      <c r="BL67" s="39">
        <f t="shared" si="109"/>
        <v>10000</v>
      </c>
      <c r="BM67" s="39">
        <f t="shared" si="115"/>
        <v>4000</v>
      </c>
      <c r="BN67" s="39">
        <f t="shared" si="116"/>
        <v>3000</v>
      </c>
      <c r="BO67" s="39">
        <f t="shared" si="117"/>
        <v>3000</v>
      </c>
      <c r="BP67" s="39">
        <f t="shared" si="118"/>
        <v>0</v>
      </c>
      <c r="BQ67" s="39">
        <f t="shared" si="119"/>
        <v>0</v>
      </c>
      <c r="BR67" s="39">
        <f t="shared" si="110"/>
        <v>10000</v>
      </c>
      <c r="BS67" s="11">
        <f t="shared" si="111"/>
        <v>10000</v>
      </c>
      <c r="BT67" s="80">
        <v>0</v>
      </c>
      <c r="BU67" s="80">
        <v>0</v>
      </c>
      <c r="BV67" s="80">
        <v>0</v>
      </c>
      <c r="BW67" s="80">
        <v>0</v>
      </c>
      <c r="BX67" s="80">
        <v>0</v>
      </c>
      <c r="BY67" s="80">
        <v>0</v>
      </c>
      <c r="BZ67" s="80">
        <v>0</v>
      </c>
      <c r="CA67" s="80">
        <v>0</v>
      </c>
      <c r="CB67" s="80">
        <v>0</v>
      </c>
      <c r="CC67" s="80">
        <v>0</v>
      </c>
      <c r="CD67" s="80">
        <v>0</v>
      </c>
      <c r="CE67" s="80">
        <v>0</v>
      </c>
      <c r="CF67" s="80">
        <v>0</v>
      </c>
      <c r="CG67" s="80">
        <v>0</v>
      </c>
      <c r="CH67" s="80">
        <v>0</v>
      </c>
      <c r="CI67" s="80">
        <v>0</v>
      </c>
      <c r="CJ67" s="23">
        <v>10000000</v>
      </c>
      <c r="CK67" s="12">
        <f t="shared" si="112"/>
        <v>10000000</v>
      </c>
      <c r="CL67" s="12">
        <v>0</v>
      </c>
      <c r="CM67" s="12">
        <v>0</v>
      </c>
      <c r="CN67" s="12">
        <v>0</v>
      </c>
      <c r="CO67" s="80">
        <v>0</v>
      </c>
      <c r="CP67" s="12">
        <v>0</v>
      </c>
      <c r="CQ67" s="12">
        <v>0</v>
      </c>
      <c r="CR67" s="80">
        <v>0</v>
      </c>
      <c r="CS67" s="12">
        <v>0</v>
      </c>
      <c r="CT67" s="80">
        <v>0</v>
      </c>
      <c r="CU67" s="12">
        <v>0</v>
      </c>
      <c r="CV67" s="12">
        <v>0</v>
      </c>
      <c r="CW67" s="12">
        <v>0</v>
      </c>
      <c r="CX67" s="12">
        <v>0</v>
      </c>
      <c r="CY67" s="12">
        <v>0</v>
      </c>
      <c r="CZ67" s="12">
        <v>0</v>
      </c>
      <c r="DA67" s="12">
        <v>0</v>
      </c>
      <c r="DB67" s="12">
        <v>0</v>
      </c>
      <c r="DC67" s="12">
        <f t="shared" si="113"/>
        <v>0</v>
      </c>
      <c r="DD67" s="12">
        <f t="shared" si="114"/>
        <v>10000000</v>
      </c>
      <c r="DE67" s="13" t="s">
        <v>56</v>
      </c>
    </row>
    <row r="68" spans="1:127" s="7" customFormat="1" ht="140.25">
      <c r="A68" s="13" t="s">
        <v>247</v>
      </c>
      <c r="B68" s="13" t="s">
        <v>99</v>
      </c>
      <c r="C68" s="151" t="s">
        <v>248</v>
      </c>
      <c r="D68" s="151" t="s">
        <v>580</v>
      </c>
      <c r="E68" s="151" t="s">
        <v>40</v>
      </c>
      <c r="F68" s="147">
        <v>10</v>
      </c>
      <c r="G68" s="147" t="s">
        <v>52</v>
      </c>
      <c r="H68" s="147" t="s">
        <v>124</v>
      </c>
      <c r="I68" s="20"/>
      <c r="J68" s="11">
        <v>0</v>
      </c>
      <c r="K68" s="11">
        <v>0</v>
      </c>
      <c r="L68" s="11">
        <v>0</v>
      </c>
      <c r="M68" s="11">
        <v>0</v>
      </c>
      <c r="N68" s="11">
        <v>0</v>
      </c>
      <c r="O68" s="11">
        <v>0</v>
      </c>
      <c r="P68" s="11">
        <f t="shared" si="89"/>
        <v>0</v>
      </c>
      <c r="Q68" s="11">
        <v>2030000</v>
      </c>
      <c r="R68" s="11">
        <v>0</v>
      </c>
      <c r="S68" s="11">
        <v>0</v>
      </c>
      <c r="T68" s="11">
        <v>0</v>
      </c>
      <c r="U68" s="11">
        <v>0</v>
      </c>
      <c r="V68" s="11">
        <v>0</v>
      </c>
      <c r="W68" s="11">
        <f t="shared" si="90"/>
        <v>2030000</v>
      </c>
      <c r="X68" s="11">
        <v>4060000</v>
      </c>
      <c r="Y68" s="11">
        <v>0</v>
      </c>
      <c r="Z68" s="11">
        <v>0</v>
      </c>
      <c r="AA68" s="11">
        <v>0</v>
      </c>
      <c r="AB68" s="11">
        <v>0</v>
      </c>
      <c r="AC68" s="11">
        <v>0</v>
      </c>
      <c r="AD68" s="11">
        <f t="shared" si="91"/>
        <v>4060000</v>
      </c>
      <c r="AE68" s="39">
        <v>2030000</v>
      </c>
      <c r="AF68" s="11">
        <v>0</v>
      </c>
      <c r="AG68" s="11">
        <v>0</v>
      </c>
      <c r="AH68" s="11">
        <v>0</v>
      </c>
      <c r="AI68" s="11">
        <v>0</v>
      </c>
      <c r="AJ68" s="11">
        <v>0</v>
      </c>
      <c r="AK68" s="21">
        <f t="shared" si="92"/>
        <v>2030000</v>
      </c>
      <c r="AL68" s="39">
        <f t="shared" si="93"/>
        <v>8120000</v>
      </c>
      <c r="AM68" s="39">
        <f t="shared" si="94"/>
        <v>0</v>
      </c>
      <c r="AN68" s="39">
        <f t="shared" si="95"/>
        <v>0</v>
      </c>
      <c r="AO68" s="39">
        <f t="shared" si="96"/>
        <v>0</v>
      </c>
      <c r="AP68" s="39">
        <f t="shared" si="97"/>
        <v>0</v>
      </c>
      <c r="AQ68" s="39">
        <f t="shared" si="98"/>
        <v>0</v>
      </c>
      <c r="AR68" s="39">
        <f t="shared" si="99"/>
        <v>8120000</v>
      </c>
      <c r="AS68" s="11">
        <v>0</v>
      </c>
      <c r="AT68" s="11">
        <v>0</v>
      </c>
      <c r="AU68" s="11">
        <v>0</v>
      </c>
      <c r="AV68" s="11">
        <v>0</v>
      </c>
      <c r="AW68" s="11">
        <v>0</v>
      </c>
      <c r="AX68" s="11">
        <v>0</v>
      </c>
      <c r="AY68" s="11">
        <f t="shared" si="100"/>
        <v>0</v>
      </c>
      <c r="AZ68" s="39">
        <f t="shared" si="101"/>
        <v>8120000</v>
      </c>
      <c r="BA68" s="39">
        <f t="shared" si="102"/>
        <v>0</v>
      </c>
      <c r="BB68" s="39">
        <f t="shared" si="103"/>
        <v>0</v>
      </c>
      <c r="BC68" s="39">
        <f t="shared" si="104"/>
        <v>0</v>
      </c>
      <c r="BD68" s="39">
        <f t="shared" si="105"/>
        <v>0</v>
      </c>
      <c r="BE68" s="39">
        <f t="shared" si="106"/>
        <v>0</v>
      </c>
      <c r="BF68" s="11">
        <f t="shared" si="107"/>
        <v>8120000</v>
      </c>
      <c r="BG68" s="11">
        <f t="shared" si="84"/>
        <v>8120000</v>
      </c>
      <c r="BH68" s="128" t="s">
        <v>249</v>
      </c>
      <c r="BI68" s="128" t="s">
        <v>40</v>
      </c>
      <c r="BJ68" s="161"/>
      <c r="BK68" s="39">
        <f t="shared" si="108"/>
        <v>8120</v>
      </c>
      <c r="BL68" s="39">
        <f t="shared" si="109"/>
        <v>8120</v>
      </c>
      <c r="BM68" s="39">
        <f t="shared" si="115"/>
        <v>0</v>
      </c>
      <c r="BN68" s="39">
        <f t="shared" si="116"/>
        <v>2030</v>
      </c>
      <c r="BO68" s="39">
        <f t="shared" si="117"/>
        <v>4060</v>
      </c>
      <c r="BP68" s="39">
        <f t="shared" si="118"/>
        <v>2030</v>
      </c>
      <c r="BQ68" s="39">
        <f t="shared" si="119"/>
        <v>0</v>
      </c>
      <c r="BR68" s="39">
        <f t="shared" si="110"/>
        <v>8120</v>
      </c>
      <c r="BS68" s="11">
        <f t="shared" si="111"/>
        <v>8120</v>
      </c>
      <c r="BT68" s="12"/>
      <c r="BU68" s="12"/>
      <c r="BV68" s="12"/>
      <c r="BW68" s="12"/>
      <c r="BX68" s="12"/>
      <c r="BY68" s="12"/>
      <c r="BZ68" s="12"/>
      <c r="CA68" s="12"/>
      <c r="CB68" s="12"/>
      <c r="CC68" s="12"/>
      <c r="CD68" s="12"/>
      <c r="CE68" s="12"/>
      <c r="CF68" s="81"/>
      <c r="CG68" s="81"/>
      <c r="CH68" s="12"/>
      <c r="CI68" s="12"/>
      <c r="CJ68" s="14"/>
      <c r="CK68" s="12"/>
      <c r="CL68" s="12"/>
      <c r="CM68" s="12"/>
      <c r="CN68" s="12"/>
      <c r="CO68" s="12"/>
      <c r="CP68" s="12"/>
      <c r="CQ68" s="12"/>
      <c r="CR68" s="12"/>
      <c r="CS68" s="12"/>
      <c r="CT68" s="12"/>
      <c r="CU68" s="12"/>
      <c r="CV68" s="12"/>
      <c r="CW68" s="12"/>
      <c r="CX68" s="81"/>
      <c r="CY68" s="81"/>
      <c r="CZ68" s="12"/>
      <c r="DA68" s="12"/>
      <c r="DB68" s="12"/>
      <c r="DC68" s="12"/>
      <c r="DD68" s="12"/>
      <c r="DE68" s="13" t="s">
        <v>56</v>
      </c>
    </row>
    <row r="69" spans="1:127" s="7" customFormat="1" ht="153">
      <c r="A69" s="13" t="s">
        <v>250</v>
      </c>
      <c r="B69" s="13" t="s">
        <v>99</v>
      </c>
      <c r="C69" s="151" t="s">
        <v>251</v>
      </c>
      <c r="D69" s="151" t="s">
        <v>580</v>
      </c>
      <c r="E69" s="151" t="s">
        <v>40</v>
      </c>
      <c r="F69" s="147">
        <v>10</v>
      </c>
      <c r="G69" s="147" t="s">
        <v>52</v>
      </c>
      <c r="H69" s="147" t="s">
        <v>124</v>
      </c>
      <c r="I69" s="20"/>
      <c r="J69" s="11">
        <v>0</v>
      </c>
      <c r="K69" s="11">
        <v>0</v>
      </c>
      <c r="L69" s="11">
        <v>0</v>
      </c>
      <c r="M69" s="11">
        <v>0</v>
      </c>
      <c r="N69" s="11">
        <v>0</v>
      </c>
      <c r="O69" s="11">
        <v>0</v>
      </c>
      <c r="P69" s="11">
        <f t="shared" si="89"/>
        <v>0</v>
      </c>
      <c r="Q69" s="11">
        <v>0</v>
      </c>
      <c r="R69" s="11">
        <v>0</v>
      </c>
      <c r="S69" s="11">
        <v>0</v>
      </c>
      <c r="T69" s="11">
        <v>4800000</v>
      </c>
      <c r="U69" s="11">
        <v>0</v>
      </c>
      <c r="V69" s="11">
        <v>0</v>
      </c>
      <c r="W69" s="11">
        <f t="shared" si="90"/>
        <v>4800000</v>
      </c>
      <c r="X69" s="11">
        <v>0</v>
      </c>
      <c r="Y69" s="11">
        <v>0</v>
      </c>
      <c r="Z69" s="11">
        <v>0</v>
      </c>
      <c r="AA69" s="11">
        <v>9600000</v>
      </c>
      <c r="AB69" s="11">
        <v>0</v>
      </c>
      <c r="AC69" s="11">
        <v>0</v>
      </c>
      <c r="AD69" s="11">
        <f t="shared" si="91"/>
        <v>9600000</v>
      </c>
      <c r="AE69" s="11">
        <v>0</v>
      </c>
      <c r="AF69" s="11">
        <v>0</v>
      </c>
      <c r="AG69" s="11">
        <v>0</v>
      </c>
      <c r="AH69" s="11">
        <v>9600000</v>
      </c>
      <c r="AI69" s="11">
        <v>0</v>
      </c>
      <c r="AJ69" s="11">
        <v>0</v>
      </c>
      <c r="AK69" s="21">
        <f t="shared" si="92"/>
        <v>9600000</v>
      </c>
      <c r="AL69" s="39">
        <f t="shared" si="93"/>
        <v>0</v>
      </c>
      <c r="AM69" s="39">
        <f t="shared" si="94"/>
        <v>0</v>
      </c>
      <c r="AN69" s="39">
        <f t="shared" si="95"/>
        <v>0</v>
      </c>
      <c r="AO69" s="39">
        <f t="shared" si="96"/>
        <v>24000000</v>
      </c>
      <c r="AP69" s="39">
        <f t="shared" si="97"/>
        <v>0</v>
      </c>
      <c r="AQ69" s="39">
        <f t="shared" si="98"/>
        <v>0</v>
      </c>
      <c r="AR69" s="39">
        <f t="shared" si="99"/>
        <v>24000000</v>
      </c>
      <c r="AS69" s="11">
        <v>0</v>
      </c>
      <c r="AT69" s="11">
        <v>0</v>
      </c>
      <c r="AU69" s="11">
        <v>0</v>
      </c>
      <c r="AV69" s="11">
        <v>0</v>
      </c>
      <c r="AW69" s="11">
        <v>0</v>
      </c>
      <c r="AX69" s="11">
        <v>0</v>
      </c>
      <c r="AY69" s="11">
        <f t="shared" si="100"/>
        <v>0</v>
      </c>
      <c r="AZ69" s="39">
        <f t="shared" si="101"/>
        <v>0</v>
      </c>
      <c r="BA69" s="39">
        <f t="shared" si="102"/>
        <v>0</v>
      </c>
      <c r="BB69" s="39">
        <f t="shared" si="103"/>
        <v>0</v>
      </c>
      <c r="BC69" s="39">
        <f t="shared" si="104"/>
        <v>24000000</v>
      </c>
      <c r="BD69" s="39">
        <f t="shared" si="105"/>
        <v>0</v>
      </c>
      <c r="BE69" s="39">
        <f t="shared" si="106"/>
        <v>0</v>
      </c>
      <c r="BF69" s="11">
        <f t="shared" si="107"/>
        <v>24000000</v>
      </c>
      <c r="BG69" s="11">
        <f t="shared" si="84"/>
        <v>24000000</v>
      </c>
      <c r="BH69" s="128" t="s">
        <v>252</v>
      </c>
      <c r="BI69" s="128" t="s">
        <v>40</v>
      </c>
      <c r="BJ69" s="161"/>
      <c r="BK69" s="39">
        <f t="shared" si="108"/>
        <v>24000</v>
      </c>
      <c r="BL69" s="39">
        <f t="shared" si="109"/>
        <v>24000</v>
      </c>
      <c r="BM69" s="39">
        <f t="shared" si="115"/>
        <v>0</v>
      </c>
      <c r="BN69" s="39">
        <f t="shared" si="116"/>
        <v>4800</v>
      </c>
      <c r="BO69" s="39">
        <f t="shared" si="117"/>
        <v>9600</v>
      </c>
      <c r="BP69" s="39">
        <f t="shared" si="118"/>
        <v>9600</v>
      </c>
      <c r="BQ69" s="39">
        <f t="shared" si="119"/>
        <v>0</v>
      </c>
      <c r="BR69" s="39">
        <f t="shared" si="110"/>
        <v>24000</v>
      </c>
      <c r="BS69" s="11">
        <f t="shared" si="111"/>
        <v>24000</v>
      </c>
      <c r="BT69" s="12"/>
      <c r="BU69" s="12"/>
      <c r="BV69" s="12"/>
      <c r="BW69" s="12"/>
      <c r="BX69" s="12"/>
      <c r="BY69" s="12"/>
      <c r="BZ69" s="12"/>
      <c r="CA69" s="12"/>
      <c r="CB69" s="12"/>
      <c r="CC69" s="12"/>
      <c r="CD69" s="12"/>
      <c r="CE69" s="12"/>
      <c r="CF69" s="81"/>
      <c r="CG69" s="81"/>
      <c r="CH69" s="12"/>
      <c r="CI69" s="12"/>
      <c r="CJ69" s="14"/>
      <c r="CK69" s="12"/>
      <c r="CL69" s="12"/>
      <c r="CM69" s="12"/>
      <c r="CN69" s="12"/>
      <c r="CO69" s="12"/>
      <c r="CP69" s="12"/>
      <c r="CQ69" s="12"/>
      <c r="CR69" s="12"/>
      <c r="CS69" s="12"/>
      <c r="CT69" s="12"/>
      <c r="CU69" s="12"/>
      <c r="CV69" s="12"/>
      <c r="CW69" s="12"/>
      <c r="CX69" s="81"/>
      <c r="CY69" s="81"/>
      <c r="CZ69" s="12"/>
      <c r="DA69" s="12"/>
      <c r="DB69" s="12"/>
      <c r="DC69" s="12"/>
      <c r="DD69" s="12"/>
      <c r="DE69" s="13" t="s">
        <v>56</v>
      </c>
    </row>
    <row r="70" spans="1:127" s="7" customFormat="1" ht="178.5">
      <c r="A70" s="13" t="s">
        <v>253</v>
      </c>
      <c r="B70" s="13" t="s">
        <v>99</v>
      </c>
      <c r="C70" s="151" t="s">
        <v>585</v>
      </c>
      <c r="D70" s="151" t="s">
        <v>580</v>
      </c>
      <c r="E70" s="151" t="s">
        <v>40</v>
      </c>
      <c r="F70" s="147">
        <v>10</v>
      </c>
      <c r="G70" s="147" t="s">
        <v>52</v>
      </c>
      <c r="H70" s="147" t="s">
        <v>124</v>
      </c>
      <c r="I70" s="20"/>
      <c r="J70" s="11">
        <v>0</v>
      </c>
      <c r="K70" s="11">
        <v>0</v>
      </c>
      <c r="L70" s="11">
        <v>0</v>
      </c>
      <c r="M70" s="11">
        <v>0</v>
      </c>
      <c r="N70" s="11">
        <v>0</v>
      </c>
      <c r="O70" s="11">
        <v>0</v>
      </c>
      <c r="P70" s="11">
        <f t="shared" si="89"/>
        <v>0</v>
      </c>
      <c r="Q70" s="11">
        <v>0</v>
      </c>
      <c r="R70" s="11">
        <v>0</v>
      </c>
      <c r="S70" s="11">
        <v>0</v>
      </c>
      <c r="T70" s="11">
        <v>0</v>
      </c>
      <c r="U70" s="11">
        <v>0</v>
      </c>
      <c r="V70" s="11">
        <v>0</v>
      </c>
      <c r="W70" s="11">
        <f t="shared" si="90"/>
        <v>0</v>
      </c>
      <c r="X70" s="11">
        <v>0</v>
      </c>
      <c r="Y70" s="11">
        <v>0</v>
      </c>
      <c r="Z70" s="11">
        <v>0</v>
      </c>
      <c r="AA70" s="11">
        <v>751000</v>
      </c>
      <c r="AB70" s="11">
        <v>0</v>
      </c>
      <c r="AC70" s="11">
        <v>0</v>
      </c>
      <c r="AD70" s="11">
        <f t="shared" si="91"/>
        <v>751000</v>
      </c>
      <c r="AE70" s="39">
        <v>0</v>
      </c>
      <c r="AF70" s="11">
        <v>0</v>
      </c>
      <c r="AG70" s="11">
        <v>0</v>
      </c>
      <c r="AH70" s="11">
        <v>751000</v>
      </c>
      <c r="AI70" s="11">
        <v>0</v>
      </c>
      <c r="AJ70" s="11">
        <v>0</v>
      </c>
      <c r="AK70" s="21">
        <f t="shared" si="92"/>
        <v>751000</v>
      </c>
      <c r="AL70" s="39">
        <f t="shared" si="93"/>
        <v>0</v>
      </c>
      <c r="AM70" s="39">
        <f t="shared" si="94"/>
        <v>0</v>
      </c>
      <c r="AN70" s="39">
        <f t="shared" si="95"/>
        <v>0</v>
      </c>
      <c r="AO70" s="39">
        <f t="shared" si="96"/>
        <v>1502000</v>
      </c>
      <c r="AP70" s="39">
        <f t="shared" si="97"/>
        <v>0</v>
      </c>
      <c r="AQ70" s="39">
        <f t="shared" si="98"/>
        <v>0</v>
      </c>
      <c r="AR70" s="39">
        <f t="shared" si="99"/>
        <v>1502000</v>
      </c>
      <c r="AS70" s="11">
        <v>0</v>
      </c>
      <c r="AT70" s="11">
        <v>0</v>
      </c>
      <c r="AU70" s="11">
        <v>0</v>
      </c>
      <c r="AV70" s="11">
        <v>0</v>
      </c>
      <c r="AW70" s="11">
        <v>0</v>
      </c>
      <c r="AX70" s="11">
        <v>0</v>
      </c>
      <c r="AY70" s="11">
        <f t="shared" si="100"/>
        <v>0</v>
      </c>
      <c r="AZ70" s="39">
        <f t="shared" si="101"/>
        <v>0</v>
      </c>
      <c r="BA70" s="39">
        <f t="shared" si="102"/>
        <v>0</v>
      </c>
      <c r="BB70" s="39">
        <f t="shared" si="103"/>
        <v>0</v>
      </c>
      <c r="BC70" s="39">
        <f t="shared" si="104"/>
        <v>1502000</v>
      </c>
      <c r="BD70" s="39">
        <f t="shared" si="105"/>
        <v>0</v>
      </c>
      <c r="BE70" s="39">
        <f t="shared" si="106"/>
        <v>0</v>
      </c>
      <c r="BF70" s="11">
        <f t="shared" si="107"/>
        <v>1502000</v>
      </c>
      <c r="BG70" s="11">
        <f t="shared" si="84"/>
        <v>1502000</v>
      </c>
      <c r="BH70" s="128" t="s">
        <v>254</v>
      </c>
      <c r="BI70" s="128" t="s">
        <v>40</v>
      </c>
      <c r="BJ70" s="161"/>
      <c r="BK70" s="39">
        <f t="shared" si="108"/>
        <v>1502</v>
      </c>
      <c r="BL70" s="39">
        <f t="shared" si="109"/>
        <v>1502</v>
      </c>
      <c r="BM70" s="39">
        <f t="shared" si="115"/>
        <v>0</v>
      </c>
      <c r="BN70" s="39">
        <f t="shared" si="116"/>
        <v>0</v>
      </c>
      <c r="BO70" s="39">
        <f t="shared" si="117"/>
        <v>751</v>
      </c>
      <c r="BP70" s="39">
        <f t="shared" si="118"/>
        <v>751</v>
      </c>
      <c r="BQ70" s="39">
        <f t="shared" si="119"/>
        <v>0</v>
      </c>
      <c r="BR70" s="39">
        <f t="shared" si="110"/>
        <v>1502</v>
      </c>
      <c r="BS70" s="11">
        <f t="shared" si="111"/>
        <v>1502</v>
      </c>
      <c r="BT70" s="12"/>
      <c r="BU70" s="12"/>
      <c r="BV70" s="12"/>
      <c r="BW70" s="12"/>
      <c r="BX70" s="12"/>
      <c r="BY70" s="12"/>
      <c r="BZ70" s="12"/>
      <c r="CA70" s="12"/>
      <c r="CB70" s="12"/>
      <c r="CC70" s="12"/>
      <c r="CD70" s="12"/>
      <c r="CE70" s="12"/>
      <c r="CF70" s="81"/>
      <c r="CG70" s="81"/>
      <c r="CH70" s="12"/>
      <c r="CI70" s="12"/>
      <c r="CJ70" s="14"/>
      <c r="CK70" s="12"/>
      <c r="CL70" s="12"/>
      <c r="CM70" s="12"/>
      <c r="CN70" s="12"/>
      <c r="CO70" s="12"/>
      <c r="CP70" s="12"/>
      <c r="CQ70" s="12"/>
      <c r="CR70" s="12"/>
      <c r="CS70" s="12"/>
      <c r="CT70" s="12"/>
      <c r="CU70" s="12"/>
      <c r="CV70" s="12"/>
      <c r="CW70" s="12"/>
      <c r="CX70" s="81"/>
      <c r="CY70" s="81"/>
      <c r="CZ70" s="12"/>
      <c r="DA70" s="12"/>
      <c r="DB70" s="12"/>
      <c r="DC70" s="12"/>
      <c r="DD70" s="12"/>
      <c r="DE70" s="13" t="s">
        <v>56</v>
      </c>
    </row>
    <row r="71" spans="1:127" s="7" customFormat="1" ht="63.75">
      <c r="A71" s="13" t="s">
        <v>255</v>
      </c>
      <c r="B71" s="13" t="s">
        <v>99</v>
      </c>
      <c r="C71" s="151" t="s">
        <v>256</v>
      </c>
      <c r="D71" s="151" t="s">
        <v>580</v>
      </c>
      <c r="E71" s="151" t="s">
        <v>40</v>
      </c>
      <c r="F71" s="147">
        <v>10</v>
      </c>
      <c r="G71" s="147" t="s">
        <v>52</v>
      </c>
      <c r="H71" s="147" t="s">
        <v>124</v>
      </c>
      <c r="I71" s="20"/>
      <c r="J71" s="11">
        <v>0</v>
      </c>
      <c r="K71" s="11">
        <v>0</v>
      </c>
      <c r="L71" s="11">
        <v>0</v>
      </c>
      <c r="M71" s="11">
        <v>0</v>
      </c>
      <c r="N71" s="11">
        <v>0</v>
      </c>
      <c r="O71" s="11">
        <v>0</v>
      </c>
      <c r="P71" s="11">
        <f t="shared" si="89"/>
        <v>0</v>
      </c>
      <c r="Q71" s="11">
        <v>0</v>
      </c>
      <c r="R71" s="11">
        <v>0</v>
      </c>
      <c r="S71" s="11">
        <v>0</v>
      </c>
      <c r="T71" s="11">
        <v>788000</v>
      </c>
      <c r="U71" s="11">
        <v>0</v>
      </c>
      <c r="V71" s="11">
        <v>0</v>
      </c>
      <c r="W71" s="11">
        <f t="shared" si="90"/>
        <v>788000</v>
      </c>
      <c r="X71" s="11">
        <v>0</v>
      </c>
      <c r="Y71" s="11">
        <v>0</v>
      </c>
      <c r="Z71" s="11">
        <v>0</v>
      </c>
      <c r="AA71" s="11">
        <v>787000</v>
      </c>
      <c r="AB71" s="11">
        <v>0</v>
      </c>
      <c r="AC71" s="11">
        <v>0</v>
      </c>
      <c r="AD71" s="11">
        <f t="shared" si="91"/>
        <v>787000</v>
      </c>
      <c r="AE71" s="39">
        <v>0</v>
      </c>
      <c r="AF71" s="11">
        <v>0</v>
      </c>
      <c r="AG71" s="11">
        <v>0</v>
      </c>
      <c r="AH71" s="11">
        <v>0</v>
      </c>
      <c r="AI71" s="11">
        <v>0</v>
      </c>
      <c r="AJ71" s="11">
        <v>0</v>
      </c>
      <c r="AK71" s="21">
        <f t="shared" si="92"/>
        <v>0</v>
      </c>
      <c r="AL71" s="39">
        <f t="shared" si="93"/>
        <v>0</v>
      </c>
      <c r="AM71" s="39">
        <f t="shared" si="94"/>
        <v>0</v>
      </c>
      <c r="AN71" s="39">
        <f t="shared" si="95"/>
        <v>0</v>
      </c>
      <c r="AO71" s="39">
        <f t="shared" si="96"/>
        <v>1575000</v>
      </c>
      <c r="AP71" s="39">
        <f t="shared" si="97"/>
        <v>0</v>
      </c>
      <c r="AQ71" s="39">
        <f t="shared" si="98"/>
        <v>0</v>
      </c>
      <c r="AR71" s="39">
        <f t="shared" si="99"/>
        <v>1575000</v>
      </c>
      <c r="AS71" s="11">
        <v>0</v>
      </c>
      <c r="AT71" s="11">
        <v>0</v>
      </c>
      <c r="AU71" s="11">
        <v>0</v>
      </c>
      <c r="AV71" s="11">
        <v>0</v>
      </c>
      <c r="AW71" s="11">
        <v>0</v>
      </c>
      <c r="AX71" s="11">
        <v>0</v>
      </c>
      <c r="AY71" s="11">
        <f t="shared" si="100"/>
        <v>0</v>
      </c>
      <c r="AZ71" s="39">
        <f t="shared" si="101"/>
        <v>0</v>
      </c>
      <c r="BA71" s="39">
        <f t="shared" si="102"/>
        <v>0</v>
      </c>
      <c r="BB71" s="39">
        <f t="shared" si="103"/>
        <v>0</v>
      </c>
      <c r="BC71" s="39">
        <f t="shared" si="104"/>
        <v>1575000</v>
      </c>
      <c r="BD71" s="39">
        <f t="shared" si="105"/>
        <v>0</v>
      </c>
      <c r="BE71" s="39">
        <f t="shared" si="106"/>
        <v>0</v>
      </c>
      <c r="BF71" s="11">
        <f t="shared" si="107"/>
        <v>1575000</v>
      </c>
      <c r="BG71" s="11">
        <f t="shared" si="84"/>
        <v>1575000</v>
      </c>
      <c r="BH71" s="128" t="s">
        <v>257</v>
      </c>
      <c r="BI71" s="128" t="s">
        <v>40</v>
      </c>
      <c r="BJ71" s="161"/>
      <c r="BK71" s="39">
        <f t="shared" si="108"/>
        <v>1575</v>
      </c>
      <c r="BL71" s="39">
        <f t="shared" si="109"/>
        <v>1575</v>
      </c>
      <c r="BM71" s="39">
        <f t="shared" si="115"/>
        <v>0</v>
      </c>
      <c r="BN71" s="39">
        <f t="shared" si="116"/>
        <v>788</v>
      </c>
      <c r="BO71" s="39">
        <f t="shared" si="117"/>
        <v>787</v>
      </c>
      <c r="BP71" s="39">
        <f t="shared" si="118"/>
        <v>0</v>
      </c>
      <c r="BQ71" s="39">
        <f t="shared" si="119"/>
        <v>0</v>
      </c>
      <c r="BR71" s="39">
        <f t="shared" si="110"/>
        <v>1575</v>
      </c>
      <c r="BS71" s="11">
        <f t="shared" si="111"/>
        <v>1575</v>
      </c>
      <c r="BT71" s="12"/>
      <c r="BU71" s="12"/>
      <c r="BV71" s="12"/>
      <c r="BW71" s="12"/>
      <c r="BX71" s="12"/>
      <c r="BY71" s="12"/>
      <c r="BZ71" s="12"/>
      <c r="CA71" s="12"/>
      <c r="CB71" s="12"/>
      <c r="CC71" s="12"/>
      <c r="CD71" s="12"/>
      <c r="CE71" s="12"/>
      <c r="CF71" s="81"/>
      <c r="CG71" s="81"/>
      <c r="CH71" s="12"/>
      <c r="CI71" s="12"/>
      <c r="CJ71" s="14"/>
      <c r="CK71" s="12"/>
      <c r="CL71" s="12"/>
      <c r="CM71" s="12"/>
      <c r="CN71" s="12"/>
      <c r="CO71" s="12"/>
      <c r="CP71" s="12"/>
      <c r="CQ71" s="12"/>
      <c r="CR71" s="12"/>
      <c r="CS71" s="12"/>
      <c r="CT71" s="12"/>
      <c r="CU71" s="12"/>
      <c r="CV71" s="12"/>
      <c r="CW71" s="12"/>
      <c r="CX71" s="81"/>
      <c r="CY71" s="81"/>
      <c r="CZ71" s="12"/>
      <c r="DA71" s="12"/>
      <c r="DB71" s="12"/>
      <c r="DC71" s="12"/>
      <c r="DD71" s="12"/>
      <c r="DE71" s="13" t="s">
        <v>56</v>
      </c>
    </row>
    <row r="72" spans="1:127" s="7" customFormat="1" ht="105.75" customHeight="1">
      <c r="A72" s="151" t="s">
        <v>258</v>
      </c>
      <c r="B72" s="13" t="s">
        <v>48</v>
      </c>
      <c r="C72" s="13" t="s">
        <v>259</v>
      </c>
      <c r="D72" s="151" t="s">
        <v>580</v>
      </c>
      <c r="E72" s="151" t="s">
        <v>40</v>
      </c>
      <c r="F72" s="147">
        <v>10</v>
      </c>
      <c r="G72" s="147" t="s">
        <v>52</v>
      </c>
      <c r="H72" s="147" t="s">
        <v>124</v>
      </c>
      <c r="I72" s="11" t="s">
        <v>612</v>
      </c>
      <c r="J72" s="11">
        <v>0</v>
      </c>
      <c r="K72" s="11">
        <v>0</v>
      </c>
      <c r="L72" s="11">
        <v>0</v>
      </c>
      <c r="M72" s="11">
        <v>0</v>
      </c>
      <c r="N72" s="11">
        <v>0</v>
      </c>
      <c r="O72" s="11">
        <v>0</v>
      </c>
      <c r="P72" s="11">
        <f t="shared" si="89"/>
        <v>0</v>
      </c>
      <c r="Q72" s="11">
        <v>1075000</v>
      </c>
      <c r="R72" s="11">
        <v>0</v>
      </c>
      <c r="S72" s="11">
        <v>0</v>
      </c>
      <c r="T72" s="11">
        <v>0</v>
      </c>
      <c r="U72" s="11">
        <v>0</v>
      </c>
      <c r="V72" s="11">
        <v>0</v>
      </c>
      <c r="W72" s="11">
        <f t="shared" si="90"/>
        <v>1075000</v>
      </c>
      <c r="X72" s="11">
        <v>3150000</v>
      </c>
      <c r="Y72" s="11">
        <v>0</v>
      </c>
      <c r="Z72" s="11">
        <v>0</v>
      </c>
      <c r="AA72" s="11">
        <v>0</v>
      </c>
      <c r="AB72" s="11">
        <v>0</v>
      </c>
      <c r="AC72" s="11">
        <v>0</v>
      </c>
      <c r="AD72" s="11">
        <f t="shared" si="91"/>
        <v>3150000</v>
      </c>
      <c r="AE72" s="11">
        <v>0</v>
      </c>
      <c r="AF72" s="11">
        <v>0</v>
      </c>
      <c r="AG72" s="11">
        <v>0</v>
      </c>
      <c r="AH72" s="11">
        <v>0</v>
      </c>
      <c r="AI72" s="11">
        <v>0</v>
      </c>
      <c r="AJ72" s="11">
        <v>0</v>
      </c>
      <c r="AK72" s="11">
        <f t="shared" si="92"/>
        <v>0</v>
      </c>
      <c r="AL72" s="39">
        <f t="shared" si="93"/>
        <v>4225000</v>
      </c>
      <c r="AM72" s="39">
        <f t="shared" si="94"/>
        <v>0</v>
      </c>
      <c r="AN72" s="39">
        <f t="shared" si="95"/>
        <v>0</v>
      </c>
      <c r="AO72" s="39">
        <f t="shared" si="96"/>
        <v>0</v>
      </c>
      <c r="AP72" s="39">
        <f t="shared" si="97"/>
        <v>0</v>
      </c>
      <c r="AQ72" s="39">
        <f t="shared" si="98"/>
        <v>0</v>
      </c>
      <c r="AR72" s="39">
        <f t="shared" si="99"/>
        <v>4225000</v>
      </c>
      <c r="AS72" s="11">
        <v>0</v>
      </c>
      <c r="AT72" s="11">
        <v>0</v>
      </c>
      <c r="AU72" s="11">
        <v>0</v>
      </c>
      <c r="AV72" s="11">
        <v>0</v>
      </c>
      <c r="AW72" s="11">
        <v>0</v>
      </c>
      <c r="AX72" s="11">
        <v>0</v>
      </c>
      <c r="AY72" s="11">
        <f t="shared" si="100"/>
        <v>0</v>
      </c>
      <c r="AZ72" s="39">
        <f t="shared" si="101"/>
        <v>4225000</v>
      </c>
      <c r="BA72" s="39">
        <f t="shared" si="102"/>
        <v>0</v>
      </c>
      <c r="BB72" s="39">
        <f t="shared" si="103"/>
        <v>0</v>
      </c>
      <c r="BC72" s="39">
        <f t="shared" si="104"/>
        <v>0</v>
      </c>
      <c r="BD72" s="39">
        <f t="shared" si="105"/>
        <v>0</v>
      </c>
      <c r="BE72" s="39">
        <f t="shared" si="106"/>
        <v>0</v>
      </c>
      <c r="BF72" s="11">
        <f t="shared" si="107"/>
        <v>4225000</v>
      </c>
      <c r="BG72" s="11">
        <f t="shared" si="84"/>
        <v>4225000</v>
      </c>
      <c r="BH72" s="128" t="s">
        <v>260</v>
      </c>
      <c r="BI72" s="128" t="s">
        <v>40</v>
      </c>
      <c r="BJ72" s="128"/>
      <c r="BK72" s="39">
        <f t="shared" si="108"/>
        <v>4225</v>
      </c>
      <c r="BL72" s="39">
        <f t="shared" si="109"/>
        <v>4225</v>
      </c>
      <c r="BM72" s="80">
        <v>0</v>
      </c>
      <c r="BN72" s="80">
        <v>0</v>
      </c>
      <c r="BO72" s="80">
        <v>0</v>
      </c>
      <c r="BP72" s="80">
        <v>0</v>
      </c>
      <c r="BQ72" s="80">
        <v>0</v>
      </c>
      <c r="BR72" s="80">
        <v>0</v>
      </c>
      <c r="BS72" s="80">
        <v>0</v>
      </c>
      <c r="BT72" s="80">
        <v>0</v>
      </c>
      <c r="BU72" s="80">
        <v>0</v>
      </c>
      <c r="BV72" s="80">
        <v>0</v>
      </c>
      <c r="BW72" s="80">
        <v>0</v>
      </c>
      <c r="BX72" s="80">
        <v>0</v>
      </c>
      <c r="BY72" s="80">
        <v>0</v>
      </c>
      <c r="BZ72" s="80">
        <v>0</v>
      </c>
      <c r="CA72" s="80">
        <v>0</v>
      </c>
      <c r="CB72" s="80">
        <v>0</v>
      </c>
      <c r="CC72" s="23">
        <v>7500000</v>
      </c>
      <c r="CD72" s="12">
        <f>SUM(BM72:CC72)</f>
        <v>7500000</v>
      </c>
      <c r="CE72" s="12">
        <v>0</v>
      </c>
      <c r="CF72" s="12">
        <v>0</v>
      </c>
      <c r="CG72" s="12">
        <v>0</v>
      </c>
      <c r="CH72" s="80">
        <v>0</v>
      </c>
      <c r="CI72" s="12">
        <v>0</v>
      </c>
      <c r="CJ72" s="12">
        <v>0</v>
      </c>
      <c r="CK72" s="80">
        <v>0</v>
      </c>
      <c r="CL72" s="12">
        <v>0</v>
      </c>
      <c r="CM72" s="80">
        <v>0</v>
      </c>
      <c r="CN72" s="12">
        <v>0</v>
      </c>
      <c r="CO72" s="12">
        <v>0</v>
      </c>
      <c r="CP72" s="12">
        <v>0</v>
      </c>
      <c r="CQ72" s="12">
        <v>0</v>
      </c>
      <c r="CR72" s="12">
        <v>0</v>
      </c>
      <c r="CS72" s="12">
        <v>0</v>
      </c>
      <c r="CT72" s="12">
        <v>0</v>
      </c>
      <c r="CU72" s="12">
        <v>0</v>
      </c>
      <c r="CV72" s="12">
        <f>SUM(CE72:CU72)</f>
        <v>0</v>
      </c>
      <c r="CW72" s="12">
        <f>+CV72+CD72</f>
        <v>7500000</v>
      </c>
      <c r="CX72" s="13" t="s">
        <v>56</v>
      </c>
      <c r="CY72" s="13"/>
      <c r="CZ72" s="13"/>
      <c r="DA72" s="13"/>
      <c r="DB72" s="13"/>
      <c r="DC72" s="13"/>
      <c r="DD72" s="13"/>
      <c r="DE72" s="13" t="s">
        <v>56</v>
      </c>
    </row>
    <row r="73" spans="1:127" s="7" customFormat="1">
      <c r="A73" s="130" t="s">
        <v>261</v>
      </c>
      <c r="B73" s="13"/>
      <c r="C73" s="13"/>
      <c r="D73" s="151"/>
      <c r="E73" s="151"/>
      <c r="F73" s="147"/>
      <c r="G73" s="147"/>
      <c r="H73" s="147"/>
      <c r="I73" s="13"/>
      <c r="J73" s="39">
        <f t="shared" ref="J73:AO73" si="120">SUM(J74:J75)</f>
        <v>207972.35</v>
      </c>
      <c r="K73" s="39">
        <f t="shared" si="120"/>
        <v>0</v>
      </c>
      <c r="L73" s="39">
        <f t="shared" si="120"/>
        <v>0</v>
      </c>
      <c r="M73" s="39">
        <f t="shared" si="120"/>
        <v>0</v>
      </c>
      <c r="N73" s="39">
        <f t="shared" si="120"/>
        <v>0</v>
      </c>
      <c r="O73" s="39">
        <f t="shared" si="120"/>
        <v>0</v>
      </c>
      <c r="P73" s="39">
        <f t="shared" si="120"/>
        <v>207972.35</v>
      </c>
      <c r="Q73" s="39">
        <f t="shared" si="120"/>
        <v>2795017.07</v>
      </c>
      <c r="R73" s="39">
        <f t="shared" si="120"/>
        <v>0</v>
      </c>
      <c r="S73" s="39">
        <f t="shared" si="120"/>
        <v>0</v>
      </c>
      <c r="T73" s="39">
        <f t="shared" si="120"/>
        <v>0</v>
      </c>
      <c r="U73" s="39">
        <f t="shared" si="120"/>
        <v>0</v>
      </c>
      <c r="V73" s="39">
        <f t="shared" si="120"/>
        <v>0</v>
      </c>
      <c r="W73" s="39">
        <f t="shared" si="120"/>
        <v>2795017.07</v>
      </c>
      <c r="X73" s="39">
        <f t="shared" si="120"/>
        <v>153000</v>
      </c>
      <c r="Y73" s="39">
        <f t="shared" si="120"/>
        <v>0</v>
      </c>
      <c r="Z73" s="39">
        <f t="shared" si="120"/>
        <v>0</v>
      </c>
      <c r="AA73" s="39">
        <f t="shared" si="120"/>
        <v>0</v>
      </c>
      <c r="AB73" s="39">
        <f t="shared" si="120"/>
        <v>0</v>
      </c>
      <c r="AC73" s="39">
        <f t="shared" si="120"/>
        <v>0</v>
      </c>
      <c r="AD73" s="39">
        <f t="shared" si="120"/>
        <v>153000</v>
      </c>
      <c r="AE73" s="39">
        <f t="shared" si="120"/>
        <v>153000</v>
      </c>
      <c r="AF73" s="39">
        <f t="shared" si="120"/>
        <v>0</v>
      </c>
      <c r="AG73" s="39">
        <f t="shared" si="120"/>
        <v>0</v>
      </c>
      <c r="AH73" s="39">
        <f t="shared" si="120"/>
        <v>0</v>
      </c>
      <c r="AI73" s="39">
        <f t="shared" si="120"/>
        <v>0</v>
      </c>
      <c r="AJ73" s="39">
        <f t="shared" si="120"/>
        <v>0</v>
      </c>
      <c r="AK73" s="39">
        <f t="shared" si="120"/>
        <v>153000</v>
      </c>
      <c r="AL73" s="39">
        <f t="shared" si="120"/>
        <v>3308989.42</v>
      </c>
      <c r="AM73" s="39">
        <f t="shared" si="120"/>
        <v>0</v>
      </c>
      <c r="AN73" s="39">
        <f t="shared" si="120"/>
        <v>0</v>
      </c>
      <c r="AO73" s="39">
        <f t="shared" si="120"/>
        <v>0</v>
      </c>
      <c r="AP73" s="39">
        <f t="shared" ref="AP73:BF73" si="121">SUM(AP74:AP75)</f>
        <v>0</v>
      </c>
      <c r="AQ73" s="39">
        <f t="shared" si="121"/>
        <v>0</v>
      </c>
      <c r="AR73" s="39">
        <f t="shared" si="121"/>
        <v>3308989.42</v>
      </c>
      <c r="AS73" s="39">
        <f t="shared" si="121"/>
        <v>0</v>
      </c>
      <c r="AT73" s="39">
        <f t="shared" si="121"/>
        <v>0</v>
      </c>
      <c r="AU73" s="39">
        <f t="shared" si="121"/>
        <v>0</v>
      </c>
      <c r="AV73" s="39">
        <f t="shared" si="121"/>
        <v>0</v>
      </c>
      <c r="AW73" s="39">
        <f t="shared" si="121"/>
        <v>0</v>
      </c>
      <c r="AX73" s="39">
        <f t="shared" si="121"/>
        <v>0</v>
      </c>
      <c r="AY73" s="39">
        <f t="shared" si="121"/>
        <v>0</v>
      </c>
      <c r="AZ73" s="39">
        <f t="shared" si="121"/>
        <v>3308989.42</v>
      </c>
      <c r="BA73" s="39">
        <f t="shared" si="121"/>
        <v>0</v>
      </c>
      <c r="BB73" s="39">
        <f t="shared" si="121"/>
        <v>0</v>
      </c>
      <c r="BC73" s="39">
        <f t="shared" si="121"/>
        <v>0</v>
      </c>
      <c r="BD73" s="39">
        <f t="shared" si="121"/>
        <v>0</v>
      </c>
      <c r="BE73" s="39">
        <f t="shared" si="121"/>
        <v>0</v>
      </c>
      <c r="BF73" s="39">
        <f t="shared" si="121"/>
        <v>3308989.42</v>
      </c>
      <c r="BG73" s="70">
        <f t="shared" si="84"/>
        <v>3308989.42</v>
      </c>
      <c r="BH73" s="39"/>
      <c r="BI73" s="39"/>
      <c r="BJ73" s="13"/>
      <c r="BK73" s="39">
        <f t="shared" ref="BK73:DD73" si="122">SUM(BK74:BK75)</f>
        <v>3308.9894199999999</v>
      </c>
      <c r="BL73" s="39">
        <f t="shared" si="122"/>
        <v>3308.9894199999999</v>
      </c>
      <c r="BM73" s="39">
        <f t="shared" si="122"/>
        <v>207.97235000000001</v>
      </c>
      <c r="BN73" s="39">
        <f t="shared" si="122"/>
        <v>2795.0170699999999</v>
      </c>
      <c r="BO73" s="39">
        <f t="shared" si="122"/>
        <v>153</v>
      </c>
      <c r="BP73" s="39">
        <f t="shared" si="122"/>
        <v>153</v>
      </c>
      <c r="BQ73" s="39">
        <f t="shared" si="122"/>
        <v>0</v>
      </c>
      <c r="BR73" s="39">
        <f t="shared" si="122"/>
        <v>3308.9894199999999</v>
      </c>
      <c r="BS73" s="39">
        <f t="shared" si="122"/>
        <v>3308.9894199999999</v>
      </c>
      <c r="BT73" s="39">
        <f t="shared" si="122"/>
        <v>0</v>
      </c>
      <c r="BU73" s="39">
        <f t="shared" si="122"/>
        <v>0</v>
      </c>
      <c r="BV73" s="39">
        <f t="shared" si="122"/>
        <v>0</v>
      </c>
      <c r="BW73" s="39">
        <f t="shared" si="122"/>
        <v>0</v>
      </c>
      <c r="BX73" s="39">
        <f t="shared" si="122"/>
        <v>0</v>
      </c>
      <c r="BY73" s="39">
        <f t="shared" si="122"/>
        <v>0</v>
      </c>
      <c r="BZ73" s="39">
        <f t="shared" si="122"/>
        <v>0</v>
      </c>
      <c r="CA73" s="39">
        <f t="shared" si="122"/>
        <v>0</v>
      </c>
      <c r="CB73" s="39">
        <f t="shared" si="122"/>
        <v>0</v>
      </c>
      <c r="CC73" s="39">
        <f t="shared" si="122"/>
        <v>0</v>
      </c>
      <c r="CD73" s="39">
        <f t="shared" si="122"/>
        <v>0</v>
      </c>
      <c r="CE73" s="39">
        <f t="shared" si="122"/>
        <v>0</v>
      </c>
      <c r="CF73" s="39">
        <f t="shared" si="122"/>
        <v>0</v>
      </c>
      <c r="CG73" s="39">
        <f t="shared" si="122"/>
        <v>0</v>
      </c>
      <c r="CH73" s="39">
        <f t="shared" si="122"/>
        <v>0</v>
      </c>
      <c r="CI73" s="39">
        <f t="shared" si="122"/>
        <v>0</v>
      </c>
      <c r="CJ73" s="39">
        <f t="shared" si="122"/>
        <v>3308989.42</v>
      </c>
      <c r="CK73" s="39">
        <f t="shared" si="122"/>
        <v>3308989.42</v>
      </c>
      <c r="CL73" s="39">
        <f t="shared" si="122"/>
        <v>0</v>
      </c>
      <c r="CM73" s="39">
        <f t="shared" si="122"/>
        <v>0</v>
      </c>
      <c r="CN73" s="39">
        <f t="shared" si="122"/>
        <v>0</v>
      </c>
      <c r="CO73" s="39">
        <f t="shared" si="122"/>
        <v>0</v>
      </c>
      <c r="CP73" s="39">
        <f t="shared" si="122"/>
        <v>0</v>
      </c>
      <c r="CQ73" s="39">
        <f t="shared" si="122"/>
        <v>0</v>
      </c>
      <c r="CR73" s="39">
        <f t="shared" si="122"/>
        <v>0</v>
      </c>
      <c r="CS73" s="39">
        <f t="shared" si="122"/>
        <v>0</v>
      </c>
      <c r="CT73" s="39">
        <f t="shared" si="122"/>
        <v>0</v>
      </c>
      <c r="CU73" s="39">
        <f t="shared" si="122"/>
        <v>0</v>
      </c>
      <c r="CV73" s="39">
        <f t="shared" si="122"/>
        <v>0</v>
      </c>
      <c r="CW73" s="39">
        <f t="shared" si="122"/>
        <v>0</v>
      </c>
      <c r="CX73" s="39">
        <f t="shared" si="122"/>
        <v>0</v>
      </c>
      <c r="CY73" s="39">
        <f t="shared" si="122"/>
        <v>0</v>
      </c>
      <c r="CZ73" s="39">
        <f t="shared" si="122"/>
        <v>0</v>
      </c>
      <c r="DA73" s="39">
        <f t="shared" si="122"/>
        <v>0</v>
      </c>
      <c r="DB73" s="39">
        <f t="shared" si="122"/>
        <v>0</v>
      </c>
      <c r="DC73" s="39">
        <f t="shared" si="122"/>
        <v>0</v>
      </c>
      <c r="DD73" s="39">
        <f t="shared" si="122"/>
        <v>3308989.42</v>
      </c>
      <c r="DE73" s="13"/>
    </row>
    <row r="74" spans="1:127" s="7" customFormat="1" ht="310.5" customHeight="1">
      <c r="A74" s="151" t="s">
        <v>548</v>
      </c>
      <c r="B74" s="13" t="s">
        <v>244</v>
      </c>
      <c r="C74" s="151" t="s">
        <v>550</v>
      </c>
      <c r="D74" s="151" t="s">
        <v>580</v>
      </c>
      <c r="E74" s="151" t="s">
        <v>40</v>
      </c>
      <c r="F74" s="147">
        <v>10</v>
      </c>
      <c r="G74" s="147" t="s">
        <v>52</v>
      </c>
      <c r="H74" s="147" t="s">
        <v>262</v>
      </c>
      <c r="I74" s="13"/>
      <c r="J74" s="11">
        <v>124972.35</v>
      </c>
      <c r="K74" s="11">
        <v>0</v>
      </c>
      <c r="L74" s="11">
        <v>0</v>
      </c>
      <c r="M74" s="11">
        <v>0</v>
      </c>
      <c r="N74" s="11">
        <v>0</v>
      </c>
      <c r="O74" s="11">
        <v>0</v>
      </c>
      <c r="P74" s="11">
        <f>SUM(J74:O74)</f>
        <v>124972.35</v>
      </c>
      <c r="Q74" s="11">
        <v>2652017.0699999998</v>
      </c>
      <c r="R74" s="11">
        <v>0</v>
      </c>
      <c r="S74" s="11">
        <v>0</v>
      </c>
      <c r="T74" s="11">
        <v>0</v>
      </c>
      <c r="U74" s="11">
        <v>0</v>
      </c>
      <c r="V74" s="11">
        <v>0</v>
      </c>
      <c r="W74" s="11">
        <f>SUM(Q74:V74)</f>
        <v>2652017.0699999998</v>
      </c>
      <c r="X74" s="11">
        <v>0</v>
      </c>
      <c r="Y74" s="11">
        <v>0</v>
      </c>
      <c r="Z74" s="11">
        <v>0</v>
      </c>
      <c r="AA74" s="11">
        <v>0</v>
      </c>
      <c r="AB74" s="11">
        <v>0</v>
      </c>
      <c r="AC74" s="11">
        <v>0</v>
      </c>
      <c r="AD74" s="11">
        <f>SUM(X74:AC74)</f>
        <v>0</v>
      </c>
      <c r="AE74" s="11">
        <v>0</v>
      </c>
      <c r="AF74" s="11">
        <v>0</v>
      </c>
      <c r="AG74" s="11">
        <v>0</v>
      </c>
      <c r="AH74" s="11">
        <v>0</v>
      </c>
      <c r="AI74" s="11">
        <v>0</v>
      </c>
      <c r="AJ74" s="11">
        <v>0</v>
      </c>
      <c r="AK74" s="11">
        <f>SUM(AE74:AJ74)</f>
        <v>0</v>
      </c>
      <c r="AL74" s="39">
        <f t="shared" ref="AL74:AQ75" si="123">+J74+Q74+X74+AE74</f>
        <v>2776989.42</v>
      </c>
      <c r="AM74" s="39">
        <f t="shared" si="123"/>
        <v>0</v>
      </c>
      <c r="AN74" s="39">
        <f t="shared" si="123"/>
        <v>0</v>
      </c>
      <c r="AO74" s="39">
        <f t="shared" si="123"/>
        <v>0</v>
      </c>
      <c r="AP74" s="39">
        <f t="shared" si="123"/>
        <v>0</v>
      </c>
      <c r="AQ74" s="39">
        <f t="shared" si="123"/>
        <v>0</v>
      </c>
      <c r="AR74" s="39">
        <f>SUM(AL74:AQ74)</f>
        <v>2776989.42</v>
      </c>
      <c r="AS74" s="11">
        <v>0</v>
      </c>
      <c r="AT74" s="11">
        <v>0</v>
      </c>
      <c r="AU74" s="11">
        <v>0</v>
      </c>
      <c r="AV74" s="11">
        <v>0</v>
      </c>
      <c r="AW74" s="11">
        <v>0</v>
      </c>
      <c r="AX74" s="11">
        <v>0</v>
      </c>
      <c r="AY74" s="11">
        <f>SUM(AS74:AX74)</f>
        <v>0</v>
      </c>
      <c r="AZ74" s="39">
        <f t="shared" ref="AZ74:BE75" si="124">+AL74+AS74</f>
        <v>2776989.42</v>
      </c>
      <c r="BA74" s="39">
        <f t="shared" si="124"/>
        <v>0</v>
      </c>
      <c r="BB74" s="39">
        <f t="shared" si="124"/>
        <v>0</v>
      </c>
      <c r="BC74" s="39">
        <f t="shared" si="124"/>
        <v>0</v>
      </c>
      <c r="BD74" s="39">
        <f t="shared" si="124"/>
        <v>0</v>
      </c>
      <c r="BE74" s="39">
        <f t="shared" si="124"/>
        <v>0</v>
      </c>
      <c r="BF74" s="11">
        <f>SUM(AZ74:BE74)</f>
        <v>2776989.42</v>
      </c>
      <c r="BG74" s="70">
        <f t="shared" si="84"/>
        <v>2776989.42</v>
      </c>
      <c r="BH74" s="24" t="s">
        <v>263</v>
      </c>
      <c r="BI74" s="128" t="s">
        <v>40</v>
      </c>
      <c r="BJ74" s="161" t="s">
        <v>262</v>
      </c>
      <c r="BK74" s="39">
        <f>(+AR74)/1000</f>
        <v>2776.9894199999999</v>
      </c>
      <c r="BL74" s="39">
        <f>(+BF74)/1000</f>
        <v>2776.9894199999999</v>
      </c>
      <c r="BM74" s="39">
        <f>(+P74)/1000</f>
        <v>124.97235000000001</v>
      </c>
      <c r="BN74" s="39">
        <f>(+W74)/1000</f>
        <v>2652.0170699999999</v>
      </c>
      <c r="BO74" s="39">
        <f>(+AD74)/1000</f>
        <v>0</v>
      </c>
      <c r="BP74" s="39">
        <f>(+AK74)/1000</f>
        <v>0</v>
      </c>
      <c r="BQ74" s="39">
        <f>(+AY74)/1000</f>
        <v>0</v>
      </c>
      <c r="BR74" s="39">
        <f t="shared" ref="BR74:BR78" si="125">+BM74+BN74+BO74+BP74</f>
        <v>2776.9894199999999</v>
      </c>
      <c r="BS74" s="11">
        <f t="shared" ref="BS74:BS78" si="126">+BR74+BQ74</f>
        <v>2776.9894199999999</v>
      </c>
      <c r="BT74" s="12">
        <v>0</v>
      </c>
      <c r="BU74" s="12">
        <v>0</v>
      </c>
      <c r="BV74" s="12">
        <v>0</v>
      </c>
      <c r="BW74" s="12">
        <v>0</v>
      </c>
      <c r="BX74" s="12">
        <v>0</v>
      </c>
      <c r="BY74" s="12">
        <v>0</v>
      </c>
      <c r="BZ74" s="12">
        <v>0</v>
      </c>
      <c r="CA74" s="12">
        <v>0</v>
      </c>
      <c r="CB74" s="80">
        <v>0</v>
      </c>
      <c r="CC74" s="12">
        <v>0</v>
      </c>
      <c r="CD74" s="12">
        <v>0</v>
      </c>
      <c r="CE74" s="12">
        <v>0</v>
      </c>
      <c r="CF74" s="12">
        <v>0</v>
      </c>
      <c r="CG74" s="12">
        <v>0</v>
      </c>
      <c r="CH74" s="12">
        <v>0</v>
      </c>
      <c r="CI74" s="12">
        <v>0</v>
      </c>
      <c r="CJ74" s="14">
        <v>2776989.42</v>
      </c>
      <c r="CK74" s="12">
        <f>SUM(BT74:CJ74)</f>
        <v>2776989.42</v>
      </c>
      <c r="CL74" s="12">
        <v>0</v>
      </c>
      <c r="CM74" s="12">
        <v>0</v>
      </c>
      <c r="CN74" s="12">
        <v>0</v>
      </c>
      <c r="CO74" s="12">
        <v>0</v>
      </c>
      <c r="CP74" s="12">
        <v>0</v>
      </c>
      <c r="CQ74" s="12">
        <v>0</v>
      </c>
      <c r="CR74" s="12">
        <v>0</v>
      </c>
      <c r="CS74" s="12">
        <v>0</v>
      </c>
      <c r="CT74" s="80">
        <v>0</v>
      </c>
      <c r="CU74" s="12">
        <v>0</v>
      </c>
      <c r="CV74" s="12">
        <v>0</v>
      </c>
      <c r="CW74" s="12">
        <v>0</v>
      </c>
      <c r="CX74" s="12">
        <v>0</v>
      </c>
      <c r="CY74" s="12">
        <v>0</v>
      </c>
      <c r="CZ74" s="12">
        <v>0</v>
      </c>
      <c r="DA74" s="12">
        <v>0</v>
      </c>
      <c r="DB74" s="12">
        <v>0</v>
      </c>
      <c r="DC74" s="12">
        <f>SUM(CL74:DB74)</f>
        <v>0</v>
      </c>
      <c r="DD74" s="12">
        <f>+DC74+CK74</f>
        <v>2776989.42</v>
      </c>
      <c r="DE74" s="13" t="s">
        <v>56</v>
      </c>
    </row>
    <row r="75" spans="1:127" s="7" customFormat="1" ht="242.25">
      <c r="A75" s="151" t="s">
        <v>549</v>
      </c>
      <c r="B75" s="13" t="s">
        <v>244</v>
      </c>
      <c r="C75" s="151" t="s">
        <v>264</v>
      </c>
      <c r="D75" s="151" t="s">
        <v>580</v>
      </c>
      <c r="E75" s="151" t="s">
        <v>40</v>
      </c>
      <c r="F75" s="147">
        <v>10</v>
      </c>
      <c r="G75" s="147" t="s">
        <v>52</v>
      </c>
      <c r="H75" s="147" t="s">
        <v>262</v>
      </c>
      <c r="I75" s="13"/>
      <c r="J75" s="11">
        <v>83000</v>
      </c>
      <c r="K75" s="11">
        <v>0</v>
      </c>
      <c r="L75" s="11">
        <v>0</v>
      </c>
      <c r="M75" s="11">
        <v>0</v>
      </c>
      <c r="N75" s="11">
        <v>0</v>
      </c>
      <c r="O75" s="11">
        <v>0</v>
      </c>
      <c r="P75" s="11">
        <f>SUM(J75:O75)</f>
        <v>83000</v>
      </c>
      <c r="Q75" s="11">
        <v>143000</v>
      </c>
      <c r="R75" s="11">
        <v>0</v>
      </c>
      <c r="S75" s="11">
        <v>0</v>
      </c>
      <c r="T75" s="11">
        <v>0</v>
      </c>
      <c r="U75" s="11">
        <v>0</v>
      </c>
      <c r="V75" s="11">
        <v>0</v>
      </c>
      <c r="W75" s="11">
        <f>SUM(Q75:V75)</f>
        <v>143000</v>
      </c>
      <c r="X75" s="11">
        <v>153000</v>
      </c>
      <c r="Y75" s="11">
        <v>0</v>
      </c>
      <c r="Z75" s="11">
        <v>0</v>
      </c>
      <c r="AA75" s="11">
        <v>0</v>
      </c>
      <c r="AB75" s="11">
        <v>0</v>
      </c>
      <c r="AC75" s="11">
        <v>0</v>
      </c>
      <c r="AD75" s="11">
        <f>SUM(X75:AC75)</f>
        <v>153000</v>
      </c>
      <c r="AE75" s="11">
        <v>153000</v>
      </c>
      <c r="AF75" s="11">
        <v>0</v>
      </c>
      <c r="AG75" s="11">
        <v>0</v>
      </c>
      <c r="AH75" s="11">
        <v>0</v>
      </c>
      <c r="AI75" s="11">
        <v>0</v>
      </c>
      <c r="AJ75" s="11">
        <v>0</v>
      </c>
      <c r="AK75" s="11">
        <f>SUM(AE75:AJ75)</f>
        <v>153000</v>
      </c>
      <c r="AL75" s="39">
        <f t="shared" si="123"/>
        <v>532000</v>
      </c>
      <c r="AM75" s="39">
        <f t="shared" si="123"/>
        <v>0</v>
      </c>
      <c r="AN75" s="39">
        <f t="shared" si="123"/>
        <v>0</v>
      </c>
      <c r="AO75" s="39">
        <f t="shared" si="123"/>
        <v>0</v>
      </c>
      <c r="AP75" s="39">
        <f t="shared" si="123"/>
        <v>0</v>
      </c>
      <c r="AQ75" s="39">
        <f t="shared" si="123"/>
        <v>0</v>
      </c>
      <c r="AR75" s="39">
        <f>SUM(AL75:AQ75)</f>
        <v>532000</v>
      </c>
      <c r="AS75" s="11">
        <v>0</v>
      </c>
      <c r="AT75" s="11">
        <v>0</v>
      </c>
      <c r="AU75" s="11">
        <v>0</v>
      </c>
      <c r="AV75" s="11">
        <v>0</v>
      </c>
      <c r="AW75" s="11">
        <v>0</v>
      </c>
      <c r="AX75" s="11">
        <v>0</v>
      </c>
      <c r="AY75" s="11">
        <f>SUM(AS75:AX75)</f>
        <v>0</v>
      </c>
      <c r="AZ75" s="39">
        <f t="shared" si="124"/>
        <v>532000</v>
      </c>
      <c r="BA75" s="39">
        <f t="shared" si="124"/>
        <v>0</v>
      </c>
      <c r="BB75" s="39">
        <f t="shared" si="124"/>
        <v>0</v>
      </c>
      <c r="BC75" s="39">
        <f t="shared" si="124"/>
        <v>0</v>
      </c>
      <c r="BD75" s="39">
        <f t="shared" si="124"/>
        <v>0</v>
      </c>
      <c r="BE75" s="39">
        <f t="shared" si="124"/>
        <v>0</v>
      </c>
      <c r="BF75" s="11">
        <f>SUM(AZ75:BE75)</f>
        <v>532000</v>
      </c>
      <c r="BG75" s="70">
        <f t="shared" si="84"/>
        <v>532000</v>
      </c>
      <c r="BH75" s="11" t="s">
        <v>265</v>
      </c>
      <c r="BI75" s="128" t="s">
        <v>40</v>
      </c>
      <c r="BJ75" s="161"/>
      <c r="BK75" s="39">
        <f>(+AR75)/1000</f>
        <v>532</v>
      </c>
      <c r="BL75" s="39">
        <f>(+BF75)/1000</f>
        <v>532</v>
      </c>
      <c r="BM75" s="39">
        <f>(+P75)/1000</f>
        <v>83</v>
      </c>
      <c r="BN75" s="39">
        <f>(+W75)/1000</f>
        <v>143</v>
      </c>
      <c r="BO75" s="39">
        <f>(+AD75)/1000</f>
        <v>153</v>
      </c>
      <c r="BP75" s="39">
        <f>(+AK75)/1000</f>
        <v>153</v>
      </c>
      <c r="BQ75" s="39">
        <f>(+AY75)/1000</f>
        <v>0</v>
      </c>
      <c r="BR75" s="39">
        <f t="shared" si="125"/>
        <v>532</v>
      </c>
      <c r="BS75" s="11">
        <f t="shared" si="126"/>
        <v>532</v>
      </c>
      <c r="BT75" s="12">
        <v>0</v>
      </c>
      <c r="BU75" s="12">
        <v>0</v>
      </c>
      <c r="BV75" s="12">
        <v>0</v>
      </c>
      <c r="BW75" s="12">
        <v>0</v>
      </c>
      <c r="BX75" s="12">
        <v>0</v>
      </c>
      <c r="BY75" s="12">
        <v>0</v>
      </c>
      <c r="BZ75" s="12">
        <v>0</v>
      </c>
      <c r="CA75" s="12">
        <v>0</v>
      </c>
      <c r="CB75" s="80">
        <v>0</v>
      </c>
      <c r="CC75" s="12">
        <v>0</v>
      </c>
      <c r="CD75" s="12">
        <v>0</v>
      </c>
      <c r="CE75" s="12">
        <v>0</v>
      </c>
      <c r="CF75" s="12">
        <v>0</v>
      </c>
      <c r="CG75" s="12">
        <v>0</v>
      </c>
      <c r="CH75" s="12">
        <v>0</v>
      </c>
      <c r="CI75" s="12">
        <v>0</v>
      </c>
      <c r="CJ75" s="23">
        <v>532000</v>
      </c>
      <c r="CK75" s="12">
        <f>SUM(BT75:CJ75)</f>
        <v>532000</v>
      </c>
      <c r="CL75" s="12">
        <v>0</v>
      </c>
      <c r="CM75" s="12">
        <v>0</v>
      </c>
      <c r="CN75" s="12">
        <v>0</v>
      </c>
      <c r="CO75" s="12">
        <v>0</v>
      </c>
      <c r="CP75" s="12">
        <v>0</v>
      </c>
      <c r="CQ75" s="12">
        <v>0</v>
      </c>
      <c r="CR75" s="12">
        <v>0</v>
      </c>
      <c r="CS75" s="12">
        <v>0</v>
      </c>
      <c r="CT75" s="80">
        <v>0</v>
      </c>
      <c r="CU75" s="12">
        <v>0</v>
      </c>
      <c r="CV75" s="12">
        <v>0</v>
      </c>
      <c r="CW75" s="12">
        <v>0</v>
      </c>
      <c r="CX75" s="12">
        <v>0</v>
      </c>
      <c r="CY75" s="12">
        <v>0</v>
      </c>
      <c r="CZ75" s="12">
        <v>0</v>
      </c>
      <c r="DA75" s="12">
        <v>0</v>
      </c>
      <c r="DB75" s="12">
        <v>0</v>
      </c>
      <c r="DC75" s="12">
        <f>SUM(CL75:DB75)</f>
        <v>0</v>
      </c>
      <c r="DD75" s="12">
        <f>+DC75+CK75</f>
        <v>532000</v>
      </c>
      <c r="DE75" s="13" t="s">
        <v>56</v>
      </c>
    </row>
    <row r="76" spans="1:127" s="7" customFormat="1">
      <c r="A76" s="130" t="s">
        <v>266</v>
      </c>
      <c r="B76" s="13"/>
      <c r="C76" s="13"/>
      <c r="D76" s="151"/>
      <c r="E76" s="151"/>
      <c r="F76" s="147"/>
      <c r="G76" s="147"/>
      <c r="H76" s="144"/>
      <c r="I76" s="13"/>
      <c r="J76" s="11">
        <f t="shared" ref="J76:AO76" si="127">SUM(J77:J78)</f>
        <v>0</v>
      </c>
      <c r="K76" s="11">
        <f t="shared" si="127"/>
        <v>0</v>
      </c>
      <c r="L76" s="11">
        <f t="shared" si="127"/>
        <v>0</v>
      </c>
      <c r="M76" s="11">
        <f t="shared" si="127"/>
        <v>0</v>
      </c>
      <c r="N76" s="11">
        <f t="shared" si="127"/>
        <v>0</v>
      </c>
      <c r="O76" s="11">
        <f t="shared" si="127"/>
        <v>0</v>
      </c>
      <c r="P76" s="11">
        <f t="shared" si="127"/>
        <v>0</v>
      </c>
      <c r="Q76" s="11">
        <f t="shared" si="127"/>
        <v>0</v>
      </c>
      <c r="R76" s="11">
        <f t="shared" si="127"/>
        <v>0</v>
      </c>
      <c r="S76" s="11">
        <f t="shared" si="127"/>
        <v>0</v>
      </c>
      <c r="T76" s="11">
        <f t="shared" si="127"/>
        <v>0</v>
      </c>
      <c r="U76" s="11">
        <f t="shared" si="127"/>
        <v>0</v>
      </c>
      <c r="V76" s="11">
        <f t="shared" si="127"/>
        <v>0</v>
      </c>
      <c r="W76" s="11">
        <f t="shared" si="127"/>
        <v>0</v>
      </c>
      <c r="X76" s="11">
        <f t="shared" si="127"/>
        <v>0</v>
      </c>
      <c r="Y76" s="11">
        <f t="shared" si="127"/>
        <v>0</v>
      </c>
      <c r="Z76" s="11">
        <f t="shared" si="127"/>
        <v>0</v>
      </c>
      <c r="AA76" s="11">
        <f t="shared" si="127"/>
        <v>0</v>
      </c>
      <c r="AB76" s="11">
        <f t="shared" si="127"/>
        <v>0</v>
      </c>
      <c r="AC76" s="11">
        <f t="shared" si="127"/>
        <v>0</v>
      </c>
      <c r="AD76" s="11">
        <f t="shared" si="127"/>
        <v>0</v>
      </c>
      <c r="AE76" s="11">
        <f t="shared" si="127"/>
        <v>0</v>
      </c>
      <c r="AF76" s="11">
        <f t="shared" si="127"/>
        <v>0</v>
      </c>
      <c r="AG76" s="11">
        <f t="shared" si="127"/>
        <v>0</v>
      </c>
      <c r="AH76" s="11">
        <f t="shared" si="127"/>
        <v>0</v>
      </c>
      <c r="AI76" s="11">
        <f t="shared" si="127"/>
        <v>0</v>
      </c>
      <c r="AJ76" s="11">
        <f t="shared" si="127"/>
        <v>0</v>
      </c>
      <c r="AK76" s="11">
        <f t="shared" si="127"/>
        <v>0</v>
      </c>
      <c r="AL76" s="11">
        <f t="shared" si="127"/>
        <v>0</v>
      </c>
      <c r="AM76" s="11">
        <f t="shared" si="127"/>
        <v>0</v>
      </c>
      <c r="AN76" s="11">
        <f t="shared" si="127"/>
        <v>0</v>
      </c>
      <c r="AO76" s="11">
        <f t="shared" si="127"/>
        <v>0</v>
      </c>
      <c r="AP76" s="11">
        <f t="shared" ref="AP76:BF76" si="128">SUM(AP77:AP78)</f>
        <v>0</v>
      </c>
      <c r="AQ76" s="11">
        <f t="shared" si="128"/>
        <v>0</v>
      </c>
      <c r="AR76" s="11">
        <f t="shared" si="128"/>
        <v>0</v>
      </c>
      <c r="AS76" s="11">
        <f t="shared" si="128"/>
        <v>0</v>
      </c>
      <c r="AT76" s="11">
        <f t="shared" si="128"/>
        <v>0</v>
      </c>
      <c r="AU76" s="11">
        <f t="shared" si="128"/>
        <v>0</v>
      </c>
      <c r="AV76" s="11">
        <f t="shared" si="128"/>
        <v>0</v>
      </c>
      <c r="AW76" s="11">
        <f t="shared" si="128"/>
        <v>0</v>
      </c>
      <c r="AX76" s="11">
        <f t="shared" si="128"/>
        <v>0</v>
      </c>
      <c r="AY76" s="11">
        <f t="shared" si="128"/>
        <v>0</v>
      </c>
      <c r="AZ76" s="11">
        <f t="shared" si="128"/>
        <v>0</v>
      </c>
      <c r="BA76" s="11">
        <f t="shared" si="128"/>
        <v>0</v>
      </c>
      <c r="BB76" s="11">
        <f t="shared" si="128"/>
        <v>0</v>
      </c>
      <c r="BC76" s="11">
        <f t="shared" si="128"/>
        <v>0</v>
      </c>
      <c r="BD76" s="11">
        <f t="shared" si="128"/>
        <v>0</v>
      </c>
      <c r="BE76" s="11">
        <f t="shared" si="128"/>
        <v>0</v>
      </c>
      <c r="BF76" s="11">
        <f t="shared" si="128"/>
        <v>0</v>
      </c>
      <c r="BG76" s="70">
        <f t="shared" si="84"/>
        <v>0</v>
      </c>
      <c r="BH76" s="11"/>
      <c r="BI76" s="11"/>
      <c r="BJ76" s="11"/>
      <c r="BK76" s="11"/>
      <c r="BL76" s="11"/>
      <c r="BM76" s="39">
        <f>(+P76)/1000</f>
        <v>0</v>
      </c>
      <c r="BN76" s="39">
        <f>(+W76)/1000</f>
        <v>0</v>
      </c>
      <c r="BO76" s="39">
        <f>(+AD76)/1000</f>
        <v>0</v>
      </c>
      <c r="BP76" s="39">
        <f>(+AK76)/1000</f>
        <v>0</v>
      </c>
      <c r="BQ76" s="39">
        <f>(+AY76)/1000</f>
        <v>0</v>
      </c>
      <c r="BR76" s="39">
        <f t="shared" si="125"/>
        <v>0</v>
      </c>
      <c r="BS76" s="11">
        <f t="shared" si="126"/>
        <v>0</v>
      </c>
      <c r="BT76" s="11">
        <f t="shared" ref="BT76:DD76" si="129">SUM(BT77:BT78)</f>
        <v>0</v>
      </c>
      <c r="BU76" s="11">
        <f t="shared" si="129"/>
        <v>0</v>
      </c>
      <c r="BV76" s="11">
        <f t="shared" si="129"/>
        <v>0</v>
      </c>
      <c r="BW76" s="11">
        <f t="shared" si="129"/>
        <v>0</v>
      </c>
      <c r="BX76" s="11">
        <f t="shared" si="129"/>
        <v>0</v>
      </c>
      <c r="BY76" s="11">
        <f t="shared" si="129"/>
        <v>0</v>
      </c>
      <c r="BZ76" s="11">
        <f t="shared" si="129"/>
        <v>0</v>
      </c>
      <c r="CA76" s="11">
        <f t="shared" si="129"/>
        <v>0</v>
      </c>
      <c r="CB76" s="11">
        <f t="shared" si="129"/>
        <v>0</v>
      </c>
      <c r="CC76" s="11">
        <f t="shared" si="129"/>
        <v>0</v>
      </c>
      <c r="CD76" s="11">
        <f t="shared" si="129"/>
        <v>0</v>
      </c>
      <c r="CE76" s="11">
        <f t="shared" si="129"/>
        <v>0</v>
      </c>
      <c r="CF76" s="11">
        <f t="shared" si="129"/>
        <v>0</v>
      </c>
      <c r="CG76" s="11">
        <f t="shared" si="129"/>
        <v>0</v>
      </c>
      <c r="CH76" s="11">
        <f t="shared" si="129"/>
        <v>0</v>
      </c>
      <c r="CI76" s="11">
        <f t="shared" si="129"/>
        <v>0</v>
      </c>
      <c r="CJ76" s="11">
        <f t="shared" si="129"/>
        <v>0</v>
      </c>
      <c r="CK76" s="11">
        <f t="shared" si="129"/>
        <v>0</v>
      </c>
      <c r="CL76" s="11">
        <f t="shared" si="129"/>
        <v>0</v>
      </c>
      <c r="CM76" s="11">
        <f t="shared" si="129"/>
        <v>0</v>
      </c>
      <c r="CN76" s="11">
        <f t="shared" si="129"/>
        <v>0</v>
      </c>
      <c r="CO76" s="11">
        <f t="shared" si="129"/>
        <v>0</v>
      </c>
      <c r="CP76" s="11">
        <f t="shared" si="129"/>
        <v>0</v>
      </c>
      <c r="CQ76" s="11">
        <f t="shared" si="129"/>
        <v>0</v>
      </c>
      <c r="CR76" s="11">
        <f t="shared" si="129"/>
        <v>0</v>
      </c>
      <c r="CS76" s="11">
        <f t="shared" si="129"/>
        <v>0</v>
      </c>
      <c r="CT76" s="11">
        <f t="shared" si="129"/>
        <v>0</v>
      </c>
      <c r="CU76" s="11">
        <f t="shared" si="129"/>
        <v>0</v>
      </c>
      <c r="CV76" s="11">
        <f t="shared" si="129"/>
        <v>0</v>
      </c>
      <c r="CW76" s="11">
        <f t="shared" si="129"/>
        <v>0</v>
      </c>
      <c r="CX76" s="11">
        <f t="shared" si="129"/>
        <v>0</v>
      </c>
      <c r="CY76" s="11">
        <f t="shared" si="129"/>
        <v>0</v>
      </c>
      <c r="CZ76" s="11">
        <f t="shared" si="129"/>
        <v>0</v>
      </c>
      <c r="DA76" s="11">
        <f t="shared" si="129"/>
        <v>0</v>
      </c>
      <c r="DB76" s="11">
        <f t="shared" si="129"/>
        <v>0</v>
      </c>
      <c r="DC76" s="11">
        <f t="shared" si="129"/>
        <v>0</v>
      </c>
      <c r="DD76" s="11">
        <f t="shared" si="129"/>
        <v>0</v>
      </c>
      <c r="DE76" s="13" t="s">
        <v>56</v>
      </c>
    </row>
    <row r="77" spans="1:127" s="7" customFormat="1" ht="25.5">
      <c r="A77" s="151" t="s">
        <v>267</v>
      </c>
      <c r="B77" s="13" t="s">
        <v>268</v>
      </c>
      <c r="C77" s="13" t="s">
        <v>269</v>
      </c>
      <c r="D77" s="151" t="s">
        <v>87</v>
      </c>
      <c r="E77" s="151" t="s">
        <v>584</v>
      </c>
      <c r="F77" s="147">
        <v>10</v>
      </c>
      <c r="G77" s="147" t="s">
        <v>52</v>
      </c>
      <c r="H77" s="147" t="s">
        <v>124</v>
      </c>
      <c r="I77" s="12"/>
      <c r="J77" s="11">
        <v>0</v>
      </c>
      <c r="K77" s="11">
        <v>0</v>
      </c>
      <c r="L77" s="11">
        <v>0</v>
      </c>
      <c r="M77" s="11">
        <v>0</v>
      </c>
      <c r="N77" s="11">
        <v>0</v>
      </c>
      <c r="O77" s="11">
        <v>0</v>
      </c>
      <c r="P77" s="11">
        <f>SUM(J77:O77)</f>
        <v>0</v>
      </c>
      <c r="Q77" s="11">
        <v>0</v>
      </c>
      <c r="R77" s="11">
        <v>0</v>
      </c>
      <c r="S77" s="11">
        <v>0</v>
      </c>
      <c r="T77" s="11">
        <v>0</v>
      </c>
      <c r="U77" s="11">
        <v>0</v>
      </c>
      <c r="V77" s="11">
        <v>0</v>
      </c>
      <c r="W77" s="11">
        <f>SUM(Q77:V77)</f>
        <v>0</v>
      </c>
      <c r="X77" s="39">
        <v>0</v>
      </c>
      <c r="Y77" s="11">
        <v>0</v>
      </c>
      <c r="Z77" s="11">
        <v>0</v>
      </c>
      <c r="AA77" s="11">
        <v>0</v>
      </c>
      <c r="AB77" s="11">
        <v>0</v>
      </c>
      <c r="AC77" s="11">
        <v>0</v>
      </c>
      <c r="AD77" s="11">
        <f>SUM(X77:AC77)</f>
        <v>0</v>
      </c>
      <c r="AE77" s="39">
        <v>0</v>
      </c>
      <c r="AF77" s="11">
        <v>0</v>
      </c>
      <c r="AG77" s="11">
        <v>0</v>
      </c>
      <c r="AH77" s="11">
        <v>0</v>
      </c>
      <c r="AI77" s="11">
        <v>0</v>
      </c>
      <c r="AJ77" s="11">
        <v>0</v>
      </c>
      <c r="AK77" s="11">
        <f>SUM(AE77:AJ77)</f>
        <v>0</v>
      </c>
      <c r="AL77" s="39">
        <f t="shared" ref="AL77:AQ78" si="130">+J77+Q77+X77+AE77</f>
        <v>0</v>
      </c>
      <c r="AM77" s="39">
        <f t="shared" si="130"/>
        <v>0</v>
      </c>
      <c r="AN77" s="39">
        <f t="shared" si="130"/>
        <v>0</v>
      </c>
      <c r="AO77" s="39">
        <f t="shared" si="130"/>
        <v>0</v>
      </c>
      <c r="AP77" s="39">
        <f t="shared" si="130"/>
        <v>0</v>
      </c>
      <c r="AQ77" s="39">
        <f t="shared" si="130"/>
        <v>0</v>
      </c>
      <c r="AR77" s="39">
        <f>SUM(AL77:AQ77)</f>
        <v>0</v>
      </c>
      <c r="AS77" s="11">
        <v>0</v>
      </c>
      <c r="AT77" s="11">
        <v>0</v>
      </c>
      <c r="AU77" s="11">
        <v>0</v>
      </c>
      <c r="AV77" s="11">
        <v>0</v>
      </c>
      <c r="AW77" s="11">
        <v>0</v>
      </c>
      <c r="AX77" s="11">
        <v>0</v>
      </c>
      <c r="AY77" s="11">
        <f>SUM(AS77:AX77)</f>
        <v>0</v>
      </c>
      <c r="AZ77" s="39">
        <f t="shared" ref="AZ77:BE78" si="131">+AL77+AS77</f>
        <v>0</v>
      </c>
      <c r="BA77" s="39">
        <f t="shared" si="131"/>
        <v>0</v>
      </c>
      <c r="BB77" s="39">
        <f t="shared" si="131"/>
        <v>0</v>
      </c>
      <c r="BC77" s="39">
        <f t="shared" si="131"/>
        <v>0</v>
      </c>
      <c r="BD77" s="39">
        <f t="shared" si="131"/>
        <v>0</v>
      </c>
      <c r="BE77" s="39">
        <f t="shared" si="131"/>
        <v>0</v>
      </c>
      <c r="BF77" s="11">
        <f>SUM(AZ77:BE77)</f>
        <v>0</v>
      </c>
      <c r="BG77" s="70">
        <f t="shared" si="84"/>
        <v>0</v>
      </c>
      <c r="BH77" s="128" t="s">
        <v>270</v>
      </c>
      <c r="BI77" s="128">
        <v>1234567890</v>
      </c>
      <c r="BJ77" s="13" t="s">
        <v>124</v>
      </c>
      <c r="BK77" s="39">
        <f>+AR77</f>
        <v>0</v>
      </c>
      <c r="BL77" s="39">
        <f>+BF77</f>
        <v>0</v>
      </c>
      <c r="BM77" s="39">
        <f>(+P77)/1000</f>
        <v>0</v>
      </c>
      <c r="BN77" s="39">
        <f>(+W77)/1000</f>
        <v>0</v>
      </c>
      <c r="BO77" s="39">
        <f>(+AD77)/1000</f>
        <v>0</v>
      </c>
      <c r="BP77" s="39">
        <f>(+AK77)/1000</f>
        <v>0</v>
      </c>
      <c r="BQ77" s="39">
        <f>(+AY77)/1000</f>
        <v>0</v>
      </c>
      <c r="BR77" s="39">
        <f t="shared" si="125"/>
        <v>0</v>
      </c>
      <c r="BS77" s="11">
        <f t="shared" si="126"/>
        <v>0</v>
      </c>
      <c r="BT77" s="80">
        <v>0</v>
      </c>
      <c r="BU77" s="80">
        <v>0</v>
      </c>
      <c r="BV77" s="80">
        <v>0</v>
      </c>
      <c r="BW77" s="80">
        <v>0</v>
      </c>
      <c r="BX77" s="80">
        <v>0</v>
      </c>
      <c r="BY77" s="80">
        <v>0</v>
      </c>
      <c r="BZ77" s="80">
        <v>0</v>
      </c>
      <c r="CA77" s="80">
        <v>0</v>
      </c>
      <c r="CB77" s="80">
        <v>0</v>
      </c>
      <c r="CC77" s="80">
        <v>0</v>
      </c>
      <c r="CD77" s="80">
        <v>0</v>
      </c>
      <c r="CE77" s="80">
        <v>0</v>
      </c>
      <c r="CF77" s="80">
        <v>0</v>
      </c>
      <c r="CG77" s="80">
        <v>0</v>
      </c>
      <c r="CH77" s="80">
        <v>0</v>
      </c>
      <c r="CI77" s="80">
        <v>0</v>
      </c>
      <c r="CJ77" s="23"/>
      <c r="CK77" s="12">
        <f>SUM(BT77:CJ77)</f>
        <v>0</v>
      </c>
      <c r="CL77" s="12">
        <v>0</v>
      </c>
      <c r="CM77" s="12">
        <v>0</v>
      </c>
      <c r="CN77" s="12">
        <v>0</v>
      </c>
      <c r="CO77" s="80">
        <v>0</v>
      </c>
      <c r="CP77" s="12">
        <v>0</v>
      </c>
      <c r="CQ77" s="12">
        <v>0</v>
      </c>
      <c r="CR77" s="80">
        <v>0</v>
      </c>
      <c r="CS77" s="12">
        <v>0</v>
      </c>
      <c r="CT77" s="80">
        <v>0</v>
      </c>
      <c r="CU77" s="12">
        <v>0</v>
      </c>
      <c r="CV77" s="12">
        <v>0</v>
      </c>
      <c r="CW77" s="12">
        <v>0</v>
      </c>
      <c r="CX77" s="12">
        <v>0</v>
      </c>
      <c r="CY77" s="12">
        <v>0</v>
      </c>
      <c r="CZ77" s="12">
        <v>0</v>
      </c>
      <c r="DA77" s="12">
        <v>0</v>
      </c>
      <c r="DB77" s="12">
        <v>0</v>
      </c>
      <c r="DC77" s="12">
        <f>SUM(CL77:DB77)</f>
        <v>0</v>
      </c>
      <c r="DD77" s="12">
        <f>+DC77+CK77</f>
        <v>0</v>
      </c>
      <c r="DE77" s="13" t="s">
        <v>56</v>
      </c>
    </row>
    <row r="78" spans="1:127" s="7" customFormat="1" ht="51">
      <c r="A78" s="13" t="s">
        <v>271</v>
      </c>
      <c r="B78" s="13" t="s">
        <v>48</v>
      </c>
      <c r="C78" s="13" t="s">
        <v>272</v>
      </c>
      <c r="D78" s="151" t="s">
        <v>87</v>
      </c>
      <c r="E78" s="151" t="s">
        <v>562</v>
      </c>
      <c r="F78" s="147">
        <v>10</v>
      </c>
      <c r="G78" s="147" t="s">
        <v>52</v>
      </c>
      <c r="H78" s="147" t="s">
        <v>274</v>
      </c>
      <c r="I78" s="12"/>
      <c r="J78" s="11">
        <v>0</v>
      </c>
      <c r="K78" s="11">
        <v>0</v>
      </c>
      <c r="L78" s="11">
        <v>0</v>
      </c>
      <c r="M78" s="11">
        <v>0</v>
      </c>
      <c r="N78" s="11">
        <v>0</v>
      </c>
      <c r="O78" s="11">
        <v>0</v>
      </c>
      <c r="P78" s="11">
        <f>SUM(J78:O78)</f>
        <v>0</v>
      </c>
      <c r="Q78" s="11">
        <v>0</v>
      </c>
      <c r="R78" s="11">
        <v>0</v>
      </c>
      <c r="S78" s="11">
        <v>0</v>
      </c>
      <c r="T78" s="11">
        <v>0</v>
      </c>
      <c r="U78" s="11">
        <v>0</v>
      </c>
      <c r="V78" s="11">
        <v>0</v>
      </c>
      <c r="W78" s="11">
        <f>SUM(Q78:V78)</f>
        <v>0</v>
      </c>
      <c r="X78" s="39">
        <v>0</v>
      </c>
      <c r="Y78" s="11">
        <v>0</v>
      </c>
      <c r="Z78" s="11">
        <v>0</v>
      </c>
      <c r="AA78" s="11">
        <v>0</v>
      </c>
      <c r="AB78" s="11">
        <v>0</v>
      </c>
      <c r="AC78" s="11">
        <v>0</v>
      </c>
      <c r="AD78" s="11">
        <f>SUM(X78:AC78)</f>
        <v>0</v>
      </c>
      <c r="AE78" s="39">
        <v>0</v>
      </c>
      <c r="AF78" s="11">
        <v>0</v>
      </c>
      <c r="AG78" s="11">
        <v>0</v>
      </c>
      <c r="AH78" s="11">
        <v>0</v>
      </c>
      <c r="AI78" s="11">
        <v>0</v>
      </c>
      <c r="AJ78" s="11">
        <v>0</v>
      </c>
      <c r="AK78" s="11">
        <f>SUM(AE78:AJ78)</f>
        <v>0</v>
      </c>
      <c r="AL78" s="39">
        <f t="shared" si="130"/>
        <v>0</v>
      </c>
      <c r="AM78" s="39">
        <f t="shared" si="130"/>
        <v>0</v>
      </c>
      <c r="AN78" s="39">
        <f t="shared" si="130"/>
        <v>0</v>
      </c>
      <c r="AO78" s="39">
        <f t="shared" si="130"/>
        <v>0</v>
      </c>
      <c r="AP78" s="39">
        <f t="shared" si="130"/>
        <v>0</v>
      </c>
      <c r="AQ78" s="39">
        <f t="shared" si="130"/>
        <v>0</v>
      </c>
      <c r="AR78" s="39">
        <f>SUM(AL78:AQ78)</f>
        <v>0</v>
      </c>
      <c r="AS78" s="11">
        <v>0</v>
      </c>
      <c r="AT78" s="11">
        <v>0</v>
      </c>
      <c r="AU78" s="11">
        <v>0</v>
      </c>
      <c r="AV78" s="11">
        <v>0</v>
      </c>
      <c r="AW78" s="11">
        <v>0</v>
      </c>
      <c r="AX78" s="11">
        <v>0</v>
      </c>
      <c r="AY78" s="11">
        <f>SUM(AS78:AX78)</f>
        <v>0</v>
      </c>
      <c r="AZ78" s="39">
        <f t="shared" si="131"/>
        <v>0</v>
      </c>
      <c r="BA78" s="39">
        <f t="shared" si="131"/>
        <v>0</v>
      </c>
      <c r="BB78" s="39">
        <f t="shared" si="131"/>
        <v>0</v>
      </c>
      <c r="BC78" s="39">
        <f t="shared" si="131"/>
        <v>0</v>
      </c>
      <c r="BD78" s="39">
        <f t="shared" si="131"/>
        <v>0</v>
      </c>
      <c r="BE78" s="39">
        <f t="shared" si="131"/>
        <v>0</v>
      </c>
      <c r="BF78" s="11">
        <f>SUM(AZ78:BE78)</f>
        <v>0</v>
      </c>
      <c r="BG78" s="70">
        <f t="shared" si="84"/>
        <v>0</v>
      </c>
      <c r="BH78" s="128" t="s">
        <v>275</v>
      </c>
      <c r="BI78" s="128" t="s">
        <v>273</v>
      </c>
      <c r="BJ78" s="13" t="s">
        <v>274</v>
      </c>
      <c r="BK78" s="39">
        <f>+AR78</f>
        <v>0</v>
      </c>
      <c r="BL78" s="39">
        <f>+BF78</f>
        <v>0</v>
      </c>
      <c r="BM78" s="39">
        <f>(+P78)/1000</f>
        <v>0</v>
      </c>
      <c r="BN78" s="39">
        <f>(+W78)/1000</f>
        <v>0</v>
      </c>
      <c r="BO78" s="39">
        <f>(+AD78)/1000</f>
        <v>0</v>
      </c>
      <c r="BP78" s="39">
        <f>(+AK78)/1000</f>
        <v>0</v>
      </c>
      <c r="BQ78" s="39">
        <f>(+AY78)/1000</f>
        <v>0</v>
      </c>
      <c r="BR78" s="39">
        <f t="shared" si="125"/>
        <v>0</v>
      </c>
      <c r="BS78" s="11">
        <f t="shared" si="126"/>
        <v>0</v>
      </c>
      <c r="BT78" s="80">
        <v>0</v>
      </c>
      <c r="BU78" s="80">
        <v>0</v>
      </c>
      <c r="BV78" s="80">
        <v>0</v>
      </c>
      <c r="BW78" s="80">
        <v>0</v>
      </c>
      <c r="BX78" s="80">
        <v>0</v>
      </c>
      <c r="BY78" s="80">
        <v>0</v>
      </c>
      <c r="BZ78" s="80">
        <v>0</v>
      </c>
      <c r="CA78" s="80">
        <v>0</v>
      </c>
      <c r="CB78" s="80">
        <v>0</v>
      </c>
      <c r="CC78" s="80">
        <v>0</v>
      </c>
      <c r="CD78" s="80">
        <v>0</v>
      </c>
      <c r="CE78" s="80">
        <v>0</v>
      </c>
      <c r="CF78" s="80">
        <v>0</v>
      </c>
      <c r="CG78" s="80">
        <v>0</v>
      </c>
      <c r="CH78" s="80">
        <v>0</v>
      </c>
      <c r="CI78" s="80">
        <v>0</v>
      </c>
      <c r="CJ78" s="23"/>
      <c r="CK78" s="12">
        <f>SUM(BT78:CJ78)</f>
        <v>0</v>
      </c>
      <c r="CL78" s="12">
        <v>0</v>
      </c>
      <c r="CM78" s="12">
        <v>0</v>
      </c>
      <c r="CN78" s="12">
        <v>0</v>
      </c>
      <c r="CO78" s="80">
        <v>0</v>
      </c>
      <c r="CP78" s="12">
        <v>0</v>
      </c>
      <c r="CQ78" s="12">
        <v>0</v>
      </c>
      <c r="CR78" s="80">
        <v>0</v>
      </c>
      <c r="CS78" s="12">
        <v>0</v>
      </c>
      <c r="CT78" s="80">
        <v>0</v>
      </c>
      <c r="CU78" s="12">
        <v>0</v>
      </c>
      <c r="CV78" s="12">
        <v>0</v>
      </c>
      <c r="CW78" s="12">
        <v>0</v>
      </c>
      <c r="CX78" s="12">
        <v>0</v>
      </c>
      <c r="CY78" s="12">
        <v>0</v>
      </c>
      <c r="CZ78" s="12">
        <v>0</v>
      </c>
      <c r="DA78" s="12">
        <v>0</v>
      </c>
      <c r="DB78" s="12">
        <v>0</v>
      </c>
      <c r="DC78" s="12">
        <f>SUM(CL78:DB78)</f>
        <v>0</v>
      </c>
      <c r="DD78" s="12">
        <f>+DC78+CK78</f>
        <v>0</v>
      </c>
      <c r="DE78" s="13" t="s">
        <v>56</v>
      </c>
    </row>
    <row r="79" spans="1:127" s="7" customFormat="1">
      <c r="A79" s="13" t="s">
        <v>276</v>
      </c>
      <c r="B79" s="13"/>
      <c r="C79" s="13"/>
      <c r="D79" s="151"/>
      <c r="E79" s="151"/>
      <c r="F79" s="147"/>
      <c r="G79" s="147"/>
      <c r="H79" s="147"/>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70">
        <f t="shared" si="84"/>
        <v>0</v>
      </c>
      <c r="BH79" s="8"/>
      <c r="BI79" s="9"/>
      <c r="BJ79" s="8"/>
      <c r="BK79" s="67"/>
      <c r="BL79" s="67"/>
      <c r="BM79" s="8"/>
      <c r="BN79" s="8"/>
      <c r="BO79" s="8"/>
      <c r="BP79" s="8"/>
      <c r="BQ79" s="8"/>
      <c r="BR79" s="8"/>
      <c r="BS79" s="8"/>
      <c r="BT79" s="85"/>
      <c r="BU79" s="85"/>
      <c r="BV79" s="85"/>
      <c r="BW79" s="85"/>
      <c r="BX79" s="85"/>
      <c r="BY79" s="85"/>
      <c r="BZ79" s="85"/>
      <c r="CA79" s="85"/>
      <c r="CB79" s="85"/>
      <c r="CC79" s="85"/>
      <c r="CD79" s="85"/>
      <c r="CE79" s="85"/>
      <c r="CF79" s="85"/>
      <c r="CG79" s="85"/>
      <c r="CH79" s="85"/>
      <c r="CI79" s="85"/>
      <c r="CJ79" s="86"/>
      <c r="CK79" s="71"/>
      <c r="CL79" s="85"/>
      <c r="CM79" s="85"/>
      <c r="CN79" s="85"/>
      <c r="CO79" s="85"/>
      <c r="CP79" s="85"/>
      <c r="CQ79" s="85"/>
      <c r="CR79" s="85"/>
      <c r="CS79" s="85"/>
      <c r="CT79" s="85"/>
      <c r="CU79" s="85"/>
      <c r="CV79" s="85"/>
      <c r="CW79" s="85"/>
      <c r="CX79" s="85"/>
      <c r="CY79" s="85"/>
      <c r="CZ79" s="85"/>
      <c r="DA79" s="85"/>
      <c r="DB79" s="85"/>
      <c r="DC79" s="71"/>
      <c r="DD79" s="71"/>
      <c r="DE79" s="8"/>
      <c r="DF79" s="69"/>
      <c r="DG79" s="69"/>
      <c r="DH79" s="69"/>
      <c r="DI79" s="69"/>
      <c r="DJ79" s="69"/>
      <c r="DK79" s="69"/>
      <c r="DL79" s="69"/>
      <c r="DM79" s="69"/>
      <c r="DN79" s="69"/>
      <c r="DO79" s="69"/>
      <c r="DP79" s="69"/>
      <c r="DQ79" s="69"/>
      <c r="DR79" s="69"/>
      <c r="DS79" s="69"/>
      <c r="DT79" s="69"/>
      <c r="DU79" s="69"/>
      <c r="DV79" s="69"/>
      <c r="DW79" s="69"/>
    </row>
    <row r="80" spans="1:127" s="83" customFormat="1" ht="127.5">
      <c r="A80" s="151" t="s">
        <v>277</v>
      </c>
      <c r="B80" s="13" t="s">
        <v>278</v>
      </c>
      <c r="C80" s="151" t="s">
        <v>279</v>
      </c>
      <c r="D80" s="151" t="s">
        <v>87</v>
      </c>
      <c r="E80" s="151" t="s">
        <v>563</v>
      </c>
      <c r="F80" s="147" t="s">
        <v>588</v>
      </c>
      <c r="G80" s="147" t="s">
        <v>281</v>
      </c>
      <c r="H80" s="147" t="s">
        <v>613</v>
      </c>
      <c r="I80" s="11"/>
      <c r="J80" s="11">
        <v>0</v>
      </c>
      <c r="K80" s="11">
        <v>0</v>
      </c>
      <c r="L80" s="11">
        <v>0</v>
      </c>
      <c r="M80" s="11">
        <v>0</v>
      </c>
      <c r="N80" s="11">
        <v>0</v>
      </c>
      <c r="O80" s="11">
        <v>0</v>
      </c>
      <c r="P80" s="11">
        <f t="shared" ref="P80:P85" si="132">SUM(J80:O80)</f>
        <v>0</v>
      </c>
      <c r="Q80" s="11">
        <v>500000</v>
      </c>
      <c r="R80" s="11">
        <v>0</v>
      </c>
      <c r="S80" s="11">
        <v>0</v>
      </c>
      <c r="T80" s="11">
        <v>0</v>
      </c>
      <c r="U80" s="11">
        <v>0</v>
      </c>
      <c r="V80" s="11">
        <v>0</v>
      </c>
      <c r="W80" s="11">
        <f t="shared" ref="W80:W85" si="133">SUM(Q80:V80)</f>
        <v>500000</v>
      </c>
      <c r="X80" s="11">
        <v>1500000</v>
      </c>
      <c r="Y80" s="39">
        <v>0</v>
      </c>
      <c r="Z80" s="39">
        <v>0</v>
      </c>
      <c r="AA80" s="39">
        <v>0</v>
      </c>
      <c r="AB80" s="39">
        <v>0</v>
      </c>
      <c r="AC80" s="39">
        <v>0</v>
      </c>
      <c r="AD80" s="11">
        <f t="shared" ref="AD80:AD85" si="134">SUM(X80:AC80)</f>
        <v>1500000</v>
      </c>
      <c r="AE80" s="11">
        <v>1300000</v>
      </c>
      <c r="AF80" s="39">
        <v>0</v>
      </c>
      <c r="AG80" s="39">
        <v>0</v>
      </c>
      <c r="AH80" s="39">
        <v>0</v>
      </c>
      <c r="AI80" s="39">
        <v>0</v>
      </c>
      <c r="AJ80" s="39">
        <v>0</v>
      </c>
      <c r="AK80" s="11">
        <f t="shared" ref="AK80:AK85" si="135">SUM(AE80:AJ80)</f>
        <v>1300000</v>
      </c>
      <c r="AL80" s="39">
        <f t="shared" ref="AL80:AQ85" si="136">+J80+Q80+X80+AE80</f>
        <v>3300000</v>
      </c>
      <c r="AM80" s="39">
        <f t="shared" si="136"/>
        <v>0</v>
      </c>
      <c r="AN80" s="39">
        <f t="shared" si="136"/>
        <v>0</v>
      </c>
      <c r="AO80" s="39">
        <f t="shared" si="136"/>
        <v>0</v>
      </c>
      <c r="AP80" s="39">
        <f t="shared" si="136"/>
        <v>0</v>
      </c>
      <c r="AQ80" s="39">
        <f t="shared" si="136"/>
        <v>0</v>
      </c>
      <c r="AR80" s="39">
        <f t="shared" ref="AR80:AR85" si="137">SUM(AL80:AQ80)</f>
        <v>3300000</v>
      </c>
      <c r="AS80" s="11">
        <v>1883410</v>
      </c>
      <c r="AT80" s="11">
        <v>0</v>
      </c>
      <c r="AU80" s="11">
        <v>0</v>
      </c>
      <c r="AV80" s="11">
        <v>0</v>
      </c>
      <c r="AW80" s="11">
        <v>0</v>
      </c>
      <c r="AX80" s="11">
        <v>0</v>
      </c>
      <c r="AY80" s="11">
        <f t="shared" ref="AY80:AY85" si="138">SUM(AS80:AX80)</f>
        <v>1883410</v>
      </c>
      <c r="AZ80" s="39">
        <f t="shared" ref="AZ80:BE85" si="139">+AL80+AS80</f>
        <v>5183410</v>
      </c>
      <c r="BA80" s="39">
        <f t="shared" si="139"/>
        <v>0</v>
      </c>
      <c r="BB80" s="39">
        <f t="shared" si="139"/>
        <v>0</v>
      </c>
      <c r="BC80" s="39">
        <f t="shared" si="139"/>
        <v>0</v>
      </c>
      <c r="BD80" s="39">
        <f t="shared" si="139"/>
        <v>0</v>
      </c>
      <c r="BE80" s="39">
        <f t="shared" si="139"/>
        <v>0</v>
      </c>
      <c r="BF80" s="11">
        <f t="shared" ref="BF80:BF85" si="140">SUM(AZ80:BE80)</f>
        <v>5183410</v>
      </c>
      <c r="BG80" s="70">
        <f t="shared" si="84"/>
        <v>5183410</v>
      </c>
      <c r="BH80" s="11" t="s">
        <v>283</v>
      </c>
      <c r="BI80" s="128" t="s">
        <v>280</v>
      </c>
      <c r="BJ80" s="128" t="s">
        <v>282</v>
      </c>
      <c r="BK80" s="39">
        <f t="shared" ref="BK80:BK85" si="141">(+AR80)/1000</f>
        <v>3300</v>
      </c>
      <c r="BL80" s="39">
        <f t="shared" ref="BL80:BL85" si="142">(+BF80)/1000</f>
        <v>5183.41</v>
      </c>
      <c r="BM80" s="39">
        <f t="shared" ref="BM80:BM85" si="143">(+P80)/1000</f>
        <v>0</v>
      </c>
      <c r="BN80" s="39">
        <f t="shared" ref="BN80:BN85" si="144">(+W80)/1000</f>
        <v>500</v>
      </c>
      <c r="BO80" s="39">
        <f t="shared" ref="BO80:BO85" si="145">(+AD80)/1000</f>
        <v>1500</v>
      </c>
      <c r="BP80" s="39">
        <f t="shared" ref="BP80:BP85" si="146">(+AK80)/1000</f>
        <v>1300</v>
      </c>
      <c r="BQ80" s="39">
        <f t="shared" ref="BQ80:BQ85" si="147">(+AY80)/1000</f>
        <v>1883.41</v>
      </c>
      <c r="BR80" s="39">
        <f t="shared" ref="BR80:BR85" si="148">+BM80+BN80+BO80+BP80</f>
        <v>3300</v>
      </c>
      <c r="BS80" s="11">
        <f t="shared" ref="BS80:BS85" si="149">+BR80+BQ80</f>
        <v>5183.41</v>
      </c>
      <c r="BT80" s="80"/>
      <c r="BU80" s="80">
        <v>0</v>
      </c>
      <c r="BV80" s="80">
        <v>0</v>
      </c>
      <c r="BW80" s="80">
        <v>60000</v>
      </c>
      <c r="BX80" s="80">
        <v>320000</v>
      </c>
      <c r="BY80" s="80">
        <v>120000</v>
      </c>
      <c r="BZ80" s="80">
        <v>0</v>
      </c>
      <c r="CA80" s="80">
        <v>60000</v>
      </c>
      <c r="CB80" s="80">
        <v>2260000</v>
      </c>
      <c r="CC80" s="80">
        <v>240000</v>
      </c>
      <c r="CD80" s="80">
        <v>60000</v>
      </c>
      <c r="CE80" s="80">
        <v>0</v>
      </c>
      <c r="CF80" s="80">
        <v>60000</v>
      </c>
      <c r="CG80" s="80">
        <v>60000</v>
      </c>
      <c r="CH80" s="80">
        <v>60000</v>
      </c>
      <c r="CI80" s="80">
        <v>0</v>
      </c>
      <c r="CJ80" s="23">
        <v>0</v>
      </c>
      <c r="CK80" s="12">
        <f t="shared" ref="CK80:CK85" si="150">SUM(BT80:CJ80)</f>
        <v>3300000</v>
      </c>
      <c r="CL80" s="80">
        <v>0</v>
      </c>
      <c r="CM80" s="80">
        <v>0</v>
      </c>
      <c r="CN80" s="80">
        <v>0</v>
      </c>
      <c r="CO80" s="80">
        <v>40000</v>
      </c>
      <c r="CP80" s="80">
        <v>13000</v>
      </c>
      <c r="CQ80" s="80">
        <v>80000</v>
      </c>
      <c r="CR80" s="80">
        <v>0</v>
      </c>
      <c r="CS80" s="80">
        <v>40000</v>
      </c>
      <c r="CT80" s="80">
        <v>1390410</v>
      </c>
      <c r="CU80" s="80">
        <v>160000</v>
      </c>
      <c r="CV80" s="80">
        <v>40000</v>
      </c>
      <c r="CW80" s="80">
        <v>0</v>
      </c>
      <c r="CX80" s="80">
        <v>40000</v>
      </c>
      <c r="CY80" s="80">
        <v>40000</v>
      </c>
      <c r="CZ80" s="80">
        <v>40000</v>
      </c>
      <c r="DA80" s="80">
        <v>0</v>
      </c>
      <c r="DB80" s="80">
        <v>0</v>
      </c>
      <c r="DC80" s="12">
        <f t="shared" ref="DC80:DC85" si="151">SUM(CL80:DB80)</f>
        <v>1883410</v>
      </c>
      <c r="DD80" s="12">
        <f t="shared" ref="DD80:DD85" si="152">+DC80+CK80</f>
        <v>5183410</v>
      </c>
      <c r="DE80" s="13" t="s">
        <v>56</v>
      </c>
    </row>
    <row r="81" spans="1:127" s="7" customFormat="1" ht="38.25">
      <c r="A81" s="13" t="s">
        <v>284</v>
      </c>
      <c r="B81" s="13" t="s">
        <v>285</v>
      </c>
      <c r="C81" s="13" t="s">
        <v>286</v>
      </c>
      <c r="D81" s="151" t="s">
        <v>580</v>
      </c>
      <c r="E81" s="151" t="s">
        <v>26</v>
      </c>
      <c r="F81" s="147">
        <v>10</v>
      </c>
      <c r="G81" s="147"/>
      <c r="H81" s="147" t="s">
        <v>288</v>
      </c>
      <c r="I81" s="20">
        <v>2013</v>
      </c>
      <c r="J81" s="11">
        <v>0</v>
      </c>
      <c r="K81" s="11">
        <v>0</v>
      </c>
      <c r="L81" s="11">
        <v>0</v>
      </c>
      <c r="M81" s="11">
        <v>0</v>
      </c>
      <c r="N81" s="11">
        <v>0</v>
      </c>
      <c r="O81" s="11">
        <v>0</v>
      </c>
      <c r="P81" s="11">
        <f t="shared" si="132"/>
        <v>0</v>
      </c>
      <c r="Q81" s="39">
        <v>0</v>
      </c>
      <c r="R81" s="11">
        <v>0</v>
      </c>
      <c r="S81" s="11">
        <v>0</v>
      </c>
      <c r="T81" s="11">
        <v>0</v>
      </c>
      <c r="U81" s="11">
        <v>0</v>
      </c>
      <c r="V81" s="11">
        <v>0</v>
      </c>
      <c r="W81" s="11">
        <f t="shared" si="133"/>
        <v>0</v>
      </c>
      <c r="X81" s="25">
        <v>100000</v>
      </c>
      <c r="Y81" s="39">
        <v>0</v>
      </c>
      <c r="Z81" s="39">
        <v>0</v>
      </c>
      <c r="AA81" s="39">
        <v>0</v>
      </c>
      <c r="AB81" s="39">
        <v>0</v>
      </c>
      <c r="AC81" s="39">
        <v>0</v>
      </c>
      <c r="AD81" s="11">
        <f t="shared" si="134"/>
        <v>100000</v>
      </c>
      <c r="AE81" s="25">
        <v>350000</v>
      </c>
      <c r="AF81" s="39">
        <v>0</v>
      </c>
      <c r="AG81" s="39">
        <v>0</v>
      </c>
      <c r="AH81" s="39">
        <v>0</v>
      </c>
      <c r="AI81" s="39">
        <v>0</v>
      </c>
      <c r="AJ81" s="39">
        <v>0</v>
      </c>
      <c r="AK81" s="11">
        <f t="shared" si="135"/>
        <v>350000</v>
      </c>
      <c r="AL81" s="39">
        <f t="shared" si="136"/>
        <v>450000</v>
      </c>
      <c r="AM81" s="39">
        <f t="shared" si="136"/>
        <v>0</v>
      </c>
      <c r="AN81" s="39">
        <f t="shared" si="136"/>
        <v>0</v>
      </c>
      <c r="AO81" s="39">
        <f t="shared" si="136"/>
        <v>0</v>
      </c>
      <c r="AP81" s="39">
        <f t="shared" si="136"/>
        <v>0</v>
      </c>
      <c r="AQ81" s="39">
        <f t="shared" si="136"/>
        <v>0</v>
      </c>
      <c r="AR81" s="39">
        <f t="shared" si="137"/>
        <v>450000</v>
      </c>
      <c r="AS81" s="39">
        <v>3096000</v>
      </c>
      <c r="AT81" s="11">
        <v>0</v>
      </c>
      <c r="AU81" s="11">
        <v>0</v>
      </c>
      <c r="AV81" s="11">
        <v>0</v>
      </c>
      <c r="AW81" s="11">
        <v>0</v>
      </c>
      <c r="AX81" s="11">
        <v>0</v>
      </c>
      <c r="AY81" s="11">
        <f t="shared" si="138"/>
        <v>3096000</v>
      </c>
      <c r="AZ81" s="39">
        <f t="shared" si="139"/>
        <v>3546000</v>
      </c>
      <c r="BA81" s="39">
        <f t="shared" si="139"/>
        <v>0</v>
      </c>
      <c r="BB81" s="39">
        <f t="shared" si="139"/>
        <v>0</v>
      </c>
      <c r="BC81" s="39">
        <f t="shared" si="139"/>
        <v>0</v>
      </c>
      <c r="BD81" s="39">
        <f t="shared" si="139"/>
        <v>0</v>
      </c>
      <c r="BE81" s="39">
        <f t="shared" si="139"/>
        <v>0</v>
      </c>
      <c r="BF81" s="11">
        <f t="shared" si="140"/>
        <v>3546000</v>
      </c>
      <c r="BG81" s="70">
        <f t="shared" si="84"/>
        <v>3546000</v>
      </c>
      <c r="BH81" s="13" t="s">
        <v>289</v>
      </c>
      <c r="BI81" s="128" t="s">
        <v>287</v>
      </c>
      <c r="BJ81" s="161" t="s">
        <v>288</v>
      </c>
      <c r="BK81" s="39">
        <f t="shared" si="141"/>
        <v>450</v>
      </c>
      <c r="BL81" s="39">
        <f t="shared" si="142"/>
        <v>3546</v>
      </c>
      <c r="BM81" s="39">
        <f t="shared" si="143"/>
        <v>0</v>
      </c>
      <c r="BN81" s="39">
        <f t="shared" si="144"/>
        <v>0</v>
      </c>
      <c r="BO81" s="39">
        <f t="shared" si="145"/>
        <v>100</v>
      </c>
      <c r="BP81" s="39">
        <f t="shared" si="146"/>
        <v>350</v>
      </c>
      <c r="BQ81" s="39">
        <f t="shared" si="147"/>
        <v>3096</v>
      </c>
      <c r="BR81" s="39">
        <f t="shared" si="148"/>
        <v>450</v>
      </c>
      <c r="BS81" s="11">
        <f t="shared" si="149"/>
        <v>3546</v>
      </c>
      <c r="BT81" s="80">
        <v>0</v>
      </c>
      <c r="BU81" s="80">
        <v>0</v>
      </c>
      <c r="BV81" s="80">
        <v>450000</v>
      </c>
      <c r="BW81" s="80">
        <v>0</v>
      </c>
      <c r="BX81" s="80">
        <v>0</v>
      </c>
      <c r="BY81" s="80">
        <v>0</v>
      </c>
      <c r="BZ81" s="80">
        <v>0</v>
      </c>
      <c r="CA81" s="80">
        <v>0</v>
      </c>
      <c r="CB81" s="80">
        <v>0</v>
      </c>
      <c r="CC81" s="80">
        <v>0</v>
      </c>
      <c r="CD81" s="80">
        <v>0</v>
      </c>
      <c r="CE81" s="80">
        <v>0</v>
      </c>
      <c r="CF81" s="80">
        <v>0</v>
      </c>
      <c r="CG81" s="80">
        <v>0</v>
      </c>
      <c r="CH81" s="80">
        <v>0</v>
      </c>
      <c r="CI81" s="80">
        <v>0</v>
      </c>
      <c r="CJ81" s="80">
        <v>0</v>
      </c>
      <c r="CK81" s="12">
        <f t="shared" si="150"/>
        <v>450000</v>
      </c>
      <c r="CL81" s="80">
        <v>0</v>
      </c>
      <c r="CM81" s="80">
        <v>3096000</v>
      </c>
      <c r="CN81" s="80">
        <v>0</v>
      </c>
      <c r="CO81" s="80">
        <v>0</v>
      </c>
      <c r="CP81" s="80">
        <v>0</v>
      </c>
      <c r="CQ81" s="80">
        <v>0</v>
      </c>
      <c r="CR81" s="80">
        <v>0</v>
      </c>
      <c r="CS81" s="80">
        <v>0</v>
      </c>
      <c r="CT81" s="80">
        <v>0</v>
      </c>
      <c r="CU81" s="80">
        <v>0</v>
      </c>
      <c r="CV81" s="80">
        <v>0</v>
      </c>
      <c r="CW81" s="80">
        <v>0</v>
      </c>
      <c r="CX81" s="80">
        <v>0</v>
      </c>
      <c r="CY81" s="80">
        <v>0</v>
      </c>
      <c r="CZ81" s="80">
        <v>0</v>
      </c>
      <c r="DA81" s="80">
        <v>0</v>
      </c>
      <c r="DB81" s="80">
        <v>0</v>
      </c>
      <c r="DC81" s="12">
        <f t="shared" si="151"/>
        <v>3096000</v>
      </c>
      <c r="DD81" s="12">
        <f t="shared" si="152"/>
        <v>3546000</v>
      </c>
      <c r="DE81" s="13" t="s">
        <v>290</v>
      </c>
    </row>
    <row r="82" spans="1:127" s="7" customFormat="1" ht="63.75">
      <c r="A82" s="13" t="s">
        <v>291</v>
      </c>
      <c r="B82" s="13" t="s">
        <v>285</v>
      </c>
      <c r="C82" s="13" t="s">
        <v>292</v>
      </c>
      <c r="D82" s="151" t="s">
        <v>580</v>
      </c>
      <c r="E82" s="151" t="s">
        <v>26</v>
      </c>
      <c r="F82" s="147">
        <v>10</v>
      </c>
      <c r="G82" s="147"/>
      <c r="H82" s="147" t="s">
        <v>288</v>
      </c>
      <c r="I82" s="20">
        <v>2014</v>
      </c>
      <c r="J82" s="11">
        <v>0</v>
      </c>
      <c r="K82" s="11">
        <v>0</v>
      </c>
      <c r="L82" s="11">
        <v>0</v>
      </c>
      <c r="M82" s="11">
        <v>0</v>
      </c>
      <c r="N82" s="11">
        <v>0</v>
      </c>
      <c r="O82" s="11">
        <v>0</v>
      </c>
      <c r="P82" s="11">
        <f t="shared" si="132"/>
        <v>0</v>
      </c>
      <c r="Q82" s="39">
        <v>0</v>
      </c>
      <c r="R82" s="11">
        <v>0</v>
      </c>
      <c r="S82" s="11">
        <v>0</v>
      </c>
      <c r="T82" s="11">
        <v>0</v>
      </c>
      <c r="U82" s="11">
        <v>0</v>
      </c>
      <c r="V82" s="11">
        <v>0</v>
      </c>
      <c r="W82" s="11">
        <f t="shared" si="133"/>
        <v>0</v>
      </c>
      <c r="X82" s="25">
        <v>300000</v>
      </c>
      <c r="Y82" s="39">
        <v>0</v>
      </c>
      <c r="Z82" s="39">
        <v>0</v>
      </c>
      <c r="AA82" s="39">
        <v>0</v>
      </c>
      <c r="AB82" s="39">
        <v>0</v>
      </c>
      <c r="AC82" s="39">
        <v>0</v>
      </c>
      <c r="AD82" s="11">
        <f t="shared" si="134"/>
        <v>300000</v>
      </c>
      <c r="AE82" s="25">
        <v>1000000</v>
      </c>
      <c r="AF82" s="39">
        <v>0</v>
      </c>
      <c r="AG82" s="39">
        <v>0</v>
      </c>
      <c r="AH82" s="39">
        <v>0</v>
      </c>
      <c r="AI82" s="39">
        <v>0</v>
      </c>
      <c r="AJ82" s="39">
        <v>0</v>
      </c>
      <c r="AK82" s="11">
        <f t="shared" si="135"/>
        <v>1000000</v>
      </c>
      <c r="AL82" s="39">
        <f t="shared" si="136"/>
        <v>1300000</v>
      </c>
      <c r="AM82" s="39">
        <f t="shared" si="136"/>
        <v>0</v>
      </c>
      <c r="AN82" s="39">
        <f t="shared" si="136"/>
        <v>0</v>
      </c>
      <c r="AO82" s="39">
        <f t="shared" si="136"/>
        <v>0</v>
      </c>
      <c r="AP82" s="39">
        <f t="shared" si="136"/>
        <v>0</v>
      </c>
      <c r="AQ82" s="39">
        <f t="shared" si="136"/>
        <v>0</v>
      </c>
      <c r="AR82" s="39">
        <f t="shared" si="137"/>
        <v>1300000</v>
      </c>
      <c r="AS82" s="39">
        <v>6200000</v>
      </c>
      <c r="AT82" s="11">
        <v>0</v>
      </c>
      <c r="AU82" s="11">
        <v>0</v>
      </c>
      <c r="AV82" s="11">
        <v>0</v>
      </c>
      <c r="AW82" s="11">
        <v>0</v>
      </c>
      <c r="AX82" s="11">
        <v>0</v>
      </c>
      <c r="AY82" s="11">
        <f t="shared" si="138"/>
        <v>6200000</v>
      </c>
      <c r="AZ82" s="39">
        <f t="shared" si="139"/>
        <v>7500000</v>
      </c>
      <c r="BA82" s="39">
        <f t="shared" si="139"/>
        <v>0</v>
      </c>
      <c r="BB82" s="39">
        <f t="shared" si="139"/>
        <v>0</v>
      </c>
      <c r="BC82" s="39">
        <f t="shared" si="139"/>
        <v>0</v>
      </c>
      <c r="BD82" s="39">
        <f t="shared" si="139"/>
        <v>0</v>
      </c>
      <c r="BE82" s="39">
        <f t="shared" si="139"/>
        <v>0</v>
      </c>
      <c r="BF82" s="11">
        <f t="shared" si="140"/>
        <v>7500000</v>
      </c>
      <c r="BG82" s="70">
        <f t="shared" si="84"/>
        <v>7500000</v>
      </c>
      <c r="BH82" s="13" t="s">
        <v>293</v>
      </c>
      <c r="BI82" s="128" t="s">
        <v>287</v>
      </c>
      <c r="BJ82" s="161"/>
      <c r="BK82" s="39">
        <f t="shared" si="141"/>
        <v>1300</v>
      </c>
      <c r="BL82" s="39">
        <f t="shared" si="142"/>
        <v>7500</v>
      </c>
      <c r="BM82" s="39">
        <f t="shared" si="143"/>
        <v>0</v>
      </c>
      <c r="BN82" s="39">
        <f t="shared" si="144"/>
        <v>0</v>
      </c>
      <c r="BO82" s="39">
        <f t="shared" si="145"/>
        <v>300</v>
      </c>
      <c r="BP82" s="39">
        <f t="shared" si="146"/>
        <v>1000</v>
      </c>
      <c r="BQ82" s="39">
        <f t="shared" si="147"/>
        <v>6200</v>
      </c>
      <c r="BR82" s="39">
        <f t="shared" si="148"/>
        <v>1300</v>
      </c>
      <c r="BS82" s="11">
        <f t="shared" si="149"/>
        <v>7500</v>
      </c>
      <c r="BT82" s="80">
        <v>0</v>
      </c>
      <c r="BU82" s="80">
        <v>0</v>
      </c>
      <c r="BV82" s="80">
        <v>1300000</v>
      </c>
      <c r="BW82" s="80">
        <v>0</v>
      </c>
      <c r="BX82" s="80">
        <v>0</v>
      </c>
      <c r="BY82" s="80">
        <v>0</v>
      </c>
      <c r="BZ82" s="80">
        <v>0</v>
      </c>
      <c r="CA82" s="80">
        <v>0</v>
      </c>
      <c r="CB82" s="80">
        <v>0</v>
      </c>
      <c r="CC82" s="80">
        <v>0</v>
      </c>
      <c r="CD82" s="80">
        <v>0</v>
      </c>
      <c r="CE82" s="80">
        <v>0</v>
      </c>
      <c r="CF82" s="80">
        <v>0</v>
      </c>
      <c r="CG82" s="80">
        <v>0</v>
      </c>
      <c r="CH82" s="80">
        <v>0</v>
      </c>
      <c r="CI82" s="80">
        <v>0</v>
      </c>
      <c r="CJ82" s="80">
        <v>0</v>
      </c>
      <c r="CK82" s="12">
        <f t="shared" si="150"/>
        <v>1300000</v>
      </c>
      <c r="CL82" s="80">
        <v>0</v>
      </c>
      <c r="CM82" s="80">
        <v>6200000</v>
      </c>
      <c r="CN82" s="80">
        <v>0</v>
      </c>
      <c r="CO82" s="80">
        <v>0</v>
      </c>
      <c r="CP82" s="80">
        <v>0</v>
      </c>
      <c r="CQ82" s="80">
        <v>0</v>
      </c>
      <c r="CR82" s="80">
        <v>0</v>
      </c>
      <c r="CS82" s="80">
        <v>0</v>
      </c>
      <c r="CT82" s="80">
        <v>0</v>
      </c>
      <c r="CU82" s="80">
        <v>0</v>
      </c>
      <c r="CV82" s="80">
        <v>0</v>
      </c>
      <c r="CW82" s="80">
        <v>0</v>
      </c>
      <c r="CX82" s="80">
        <v>0</v>
      </c>
      <c r="CY82" s="80">
        <v>0</v>
      </c>
      <c r="CZ82" s="80">
        <v>0</v>
      </c>
      <c r="DA82" s="80">
        <v>0</v>
      </c>
      <c r="DB82" s="80">
        <v>0</v>
      </c>
      <c r="DC82" s="12">
        <f t="shared" si="151"/>
        <v>6200000</v>
      </c>
      <c r="DD82" s="12">
        <f t="shared" si="152"/>
        <v>7500000</v>
      </c>
      <c r="DE82" s="13" t="s">
        <v>290</v>
      </c>
    </row>
    <row r="83" spans="1:127" s="7" customFormat="1" ht="63.75">
      <c r="A83" s="13" t="s">
        <v>294</v>
      </c>
      <c r="B83" s="13" t="s">
        <v>285</v>
      </c>
      <c r="C83" s="13" t="s">
        <v>295</v>
      </c>
      <c r="D83" s="151" t="s">
        <v>580</v>
      </c>
      <c r="E83" s="151" t="s">
        <v>27</v>
      </c>
      <c r="F83" s="147">
        <v>10</v>
      </c>
      <c r="G83" s="147"/>
      <c r="H83" s="147" t="s">
        <v>288</v>
      </c>
      <c r="I83" s="20">
        <v>2015</v>
      </c>
      <c r="J83" s="11">
        <v>0</v>
      </c>
      <c r="K83" s="11">
        <v>0</v>
      </c>
      <c r="L83" s="11">
        <v>0</v>
      </c>
      <c r="M83" s="11">
        <v>0</v>
      </c>
      <c r="N83" s="11">
        <v>0</v>
      </c>
      <c r="O83" s="11">
        <v>0</v>
      </c>
      <c r="P83" s="11">
        <f t="shared" si="132"/>
        <v>0</v>
      </c>
      <c r="Q83" s="39">
        <v>0</v>
      </c>
      <c r="R83" s="11">
        <v>0</v>
      </c>
      <c r="S83" s="11">
        <v>0</v>
      </c>
      <c r="T83" s="11">
        <v>0</v>
      </c>
      <c r="U83" s="11">
        <v>0</v>
      </c>
      <c r="V83" s="11">
        <v>0</v>
      </c>
      <c r="W83" s="11">
        <f t="shared" si="133"/>
        <v>0</v>
      </c>
      <c r="X83" s="21">
        <v>0</v>
      </c>
      <c r="Y83" s="39">
        <v>0</v>
      </c>
      <c r="Z83" s="39">
        <v>0</v>
      </c>
      <c r="AA83" s="39">
        <v>0</v>
      </c>
      <c r="AB83" s="39">
        <v>0</v>
      </c>
      <c r="AC83" s="39">
        <v>0</v>
      </c>
      <c r="AD83" s="11">
        <f t="shared" si="134"/>
        <v>0</v>
      </c>
      <c r="AE83" s="25">
        <v>500000</v>
      </c>
      <c r="AF83" s="39">
        <v>0</v>
      </c>
      <c r="AG83" s="39">
        <v>0</v>
      </c>
      <c r="AH83" s="39">
        <v>0</v>
      </c>
      <c r="AI83" s="39">
        <v>0</v>
      </c>
      <c r="AJ83" s="39">
        <v>0</v>
      </c>
      <c r="AK83" s="11">
        <f t="shared" si="135"/>
        <v>500000</v>
      </c>
      <c r="AL83" s="39">
        <f t="shared" si="136"/>
        <v>500000</v>
      </c>
      <c r="AM83" s="39">
        <f t="shared" si="136"/>
        <v>0</v>
      </c>
      <c r="AN83" s="39">
        <f t="shared" si="136"/>
        <v>0</v>
      </c>
      <c r="AO83" s="39">
        <f t="shared" si="136"/>
        <v>0</v>
      </c>
      <c r="AP83" s="39">
        <f t="shared" si="136"/>
        <v>0</v>
      </c>
      <c r="AQ83" s="39">
        <f t="shared" si="136"/>
        <v>0</v>
      </c>
      <c r="AR83" s="39">
        <f t="shared" si="137"/>
        <v>500000</v>
      </c>
      <c r="AS83" s="39">
        <v>15168000</v>
      </c>
      <c r="AT83" s="11">
        <v>0</v>
      </c>
      <c r="AU83" s="11">
        <v>0</v>
      </c>
      <c r="AV83" s="11">
        <v>0</v>
      </c>
      <c r="AW83" s="11">
        <v>0</v>
      </c>
      <c r="AX83" s="11">
        <v>0</v>
      </c>
      <c r="AY83" s="11">
        <f t="shared" si="138"/>
        <v>15168000</v>
      </c>
      <c r="AZ83" s="39">
        <f t="shared" si="139"/>
        <v>15668000</v>
      </c>
      <c r="BA83" s="39">
        <f t="shared" si="139"/>
        <v>0</v>
      </c>
      <c r="BB83" s="39">
        <f t="shared" si="139"/>
        <v>0</v>
      </c>
      <c r="BC83" s="39">
        <f t="shared" si="139"/>
        <v>0</v>
      </c>
      <c r="BD83" s="39">
        <f t="shared" si="139"/>
        <v>0</v>
      </c>
      <c r="BE83" s="39">
        <f t="shared" si="139"/>
        <v>0</v>
      </c>
      <c r="BF83" s="11">
        <f t="shared" si="140"/>
        <v>15668000</v>
      </c>
      <c r="BG83" s="70">
        <f t="shared" si="84"/>
        <v>15668000</v>
      </c>
      <c r="BH83" s="13" t="s">
        <v>296</v>
      </c>
      <c r="BI83" s="128" t="s">
        <v>68</v>
      </c>
      <c r="BJ83" s="161"/>
      <c r="BK83" s="39">
        <f t="shared" si="141"/>
        <v>500</v>
      </c>
      <c r="BL83" s="39">
        <f t="shared" si="142"/>
        <v>15668</v>
      </c>
      <c r="BM83" s="39">
        <f t="shared" si="143"/>
        <v>0</v>
      </c>
      <c r="BN83" s="39">
        <f t="shared" si="144"/>
        <v>0</v>
      </c>
      <c r="BO83" s="39">
        <f t="shared" si="145"/>
        <v>0</v>
      </c>
      <c r="BP83" s="39">
        <f t="shared" si="146"/>
        <v>500</v>
      </c>
      <c r="BQ83" s="39">
        <f t="shared" si="147"/>
        <v>15168</v>
      </c>
      <c r="BR83" s="39">
        <f t="shared" si="148"/>
        <v>500</v>
      </c>
      <c r="BS83" s="11">
        <f t="shared" si="149"/>
        <v>15668</v>
      </c>
      <c r="BT83" s="80">
        <v>0</v>
      </c>
      <c r="BU83" s="80">
        <v>0</v>
      </c>
      <c r="BV83" s="80">
        <v>0</v>
      </c>
      <c r="BW83" s="80">
        <v>500000</v>
      </c>
      <c r="BX83" s="80">
        <v>0</v>
      </c>
      <c r="BY83" s="80">
        <v>0</v>
      </c>
      <c r="BZ83" s="80">
        <v>0</v>
      </c>
      <c r="CA83" s="80">
        <v>0</v>
      </c>
      <c r="CB83" s="80">
        <v>0</v>
      </c>
      <c r="CC83" s="80">
        <v>0</v>
      </c>
      <c r="CD83" s="80">
        <v>0</v>
      </c>
      <c r="CE83" s="80">
        <v>0</v>
      </c>
      <c r="CF83" s="80">
        <v>0</v>
      </c>
      <c r="CG83" s="80">
        <v>0</v>
      </c>
      <c r="CH83" s="80">
        <v>0</v>
      </c>
      <c r="CI83" s="80">
        <v>0</v>
      </c>
      <c r="CJ83" s="80">
        <v>0</v>
      </c>
      <c r="CK83" s="12">
        <f t="shared" si="150"/>
        <v>500000</v>
      </c>
      <c r="CL83" s="80">
        <v>0</v>
      </c>
      <c r="CM83" s="80">
        <v>0</v>
      </c>
      <c r="CN83" s="80">
        <v>15168000</v>
      </c>
      <c r="CO83" s="80">
        <v>0</v>
      </c>
      <c r="CP83" s="80">
        <v>0</v>
      </c>
      <c r="CQ83" s="80">
        <v>0</v>
      </c>
      <c r="CR83" s="80">
        <v>0</v>
      </c>
      <c r="CS83" s="80">
        <v>0</v>
      </c>
      <c r="CT83" s="80">
        <v>0</v>
      </c>
      <c r="CU83" s="80">
        <v>0</v>
      </c>
      <c r="CV83" s="80">
        <v>0</v>
      </c>
      <c r="CW83" s="80">
        <v>0</v>
      </c>
      <c r="CX83" s="80">
        <v>0</v>
      </c>
      <c r="CY83" s="80">
        <v>0</v>
      </c>
      <c r="CZ83" s="80">
        <v>0</v>
      </c>
      <c r="DA83" s="80">
        <v>0</v>
      </c>
      <c r="DB83" s="80">
        <v>0</v>
      </c>
      <c r="DC83" s="12">
        <f t="shared" si="151"/>
        <v>15168000</v>
      </c>
      <c r="DD83" s="12">
        <f t="shared" si="152"/>
        <v>15668000</v>
      </c>
      <c r="DE83" s="13" t="s">
        <v>290</v>
      </c>
    </row>
    <row r="84" spans="1:127" s="7" customFormat="1" ht="63.75">
      <c r="A84" s="13" t="s">
        <v>297</v>
      </c>
      <c r="B84" s="13" t="s">
        <v>285</v>
      </c>
      <c r="C84" s="151" t="s">
        <v>298</v>
      </c>
      <c r="D84" s="151" t="s">
        <v>580</v>
      </c>
      <c r="E84" s="151" t="s">
        <v>27</v>
      </c>
      <c r="F84" s="147">
        <v>10</v>
      </c>
      <c r="G84" s="147"/>
      <c r="H84" s="147" t="s">
        <v>288</v>
      </c>
      <c r="I84" s="20">
        <v>2013</v>
      </c>
      <c r="J84" s="39">
        <v>2125462</v>
      </c>
      <c r="K84" s="11">
        <v>0</v>
      </c>
      <c r="L84" s="11">
        <v>0</v>
      </c>
      <c r="M84" s="11">
        <v>0</v>
      </c>
      <c r="N84" s="11">
        <v>0</v>
      </c>
      <c r="O84" s="11">
        <v>0</v>
      </c>
      <c r="P84" s="11">
        <f t="shared" si="132"/>
        <v>2125462</v>
      </c>
      <c r="Q84" s="39">
        <v>4914105</v>
      </c>
      <c r="R84" s="11">
        <v>0</v>
      </c>
      <c r="S84" s="11">
        <v>0</v>
      </c>
      <c r="T84" s="11">
        <v>0</v>
      </c>
      <c r="U84" s="11">
        <v>0</v>
      </c>
      <c r="V84" s="11">
        <v>0</v>
      </c>
      <c r="W84" s="11">
        <f t="shared" si="133"/>
        <v>4914105</v>
      </c>
      <c r="X84" s="21">
        <v>6744454</v>
      </c>
      <c r="Y84" s="39">
        <v>0</v>
      </c>
      <c r="Z84" s="39">
        <v>0</v>
      </c>
      <c r="AA84" s="39">
        <v>0</v>
      </c>
      <c r="AB84" s="39">
        <v>0</v>
      </c>
      <c r="AC84" s="39">
        <v>0</v>
      </c>
      <c r="AD84" s="11">
        <f t="shared" si="134"/>
        <v>6744454</v>
      </c>
      <c r="AE84" s="25">
        <v>2031929</v>
      </c>
      <c r="AF84" s="39">
        <v>0</v>
      </c>
      <c r="AG84" s="39">
        <v>0</v>
      </c>
      <c r="AH84" s="39">
        <v>0</v>
      </c>
      <c r="AI84" s="39">
        <v>0</v>
      </c>
      <c r="AJ84" s="39">
        <v>0</v>
      </c>
      <c r="AK84" s="11">
        <f t="shared" si="135"/>
        <v>2031929</v>
      </c>
      <c r="AL84" s="39">
        <f t="shared" si="136"/>
        <v>15815950</v>
      </c>
      <c r="AM84" s="39">
        <f t="shared" si="136"/>
        <v>0</v>
      </c>
      <c r="AN84" s="39">
        <f t="shared" si="136"/>
        <v>0</v>
      </c>
      <c r="AO84" s="39">
        <f t="shared" si="136"/>
        <v>0</v>
      </c>
      <c r="AP84" s="39">
        <f t="shared" si="136"/>
        <v>0</v>
      </c>
      <c r="AQ84" s="39">
        <f t="shared" si="136"/>
        <v>0</v>
      </c>
      <c r="AR84" s="39">
        <f t="shared" si="137"/>
        <v>15815950</v>
      </c>
      <c r="AS84" s="21">
        <v>0</v>
      </c>
      <c r="AT84" s="11">
        <v>0</v>
      </c>
      <c r="AU84" s="11">
        <v>0</v>
      </c>
      <c r="AV84" s="11">
        <v>0</v>
      </c>
      <c r="AW84" s="11">
        <v>0</v>
      </c>
      <c r="AX84" s="11">
        <v>0</v>
      </c>
      <c r="AY84" s="11">
        <f t="shared" si="138"/>
        <v>0</v>
      </c>
      <c r="AZ84" s="39">
        <f t="shared" si="139"/>
        <v>15815950</v>
      </c>
      <c r="BA84" s="39">
        <f t="shared" si="139"/>
        <v>0</v>
      </c>
      <c r="BB84" s="39">
        <f t="shared" si="139"/>
        <v>0</v>
      </c>
      <c r="BC84" s="39">
        <f t="shared" si="139"/>
        <v>0</v>
      </c>
      <c r="BD84" s="39">
        <f t="shared" si="139"/>
        <v>0</v>
      </c>
      <c r="BE84" s="39">
        <f t="shared" si="139"/>
        <v>0</v>
      </c>
      <c r="BF84" s="11">
        <f t="shared" si="140"/>
        <v>15815950</v>
      </c>
      <c r="BG84" s="70">
        <f t="shared" si="84"/>
        <v>15815950</v>
      </c>
      <c r="BH84" s="13" t="s">
        <v>299</v>
      </c>
      <c r="BI84" s="128" t="s">
        <v>68</v>
      </c>
      <c r="BJ84" s="161"/>
      <c r="BK84" s="39">
        <f t="shared" si="141"/>
        <v>15815.95</v>
      </c>
      <c r="BL84" s="39">
        <f t="shared" si="142"/>
        <v>15815.95</v>
      </c>
      <c r="BM84" s="39">
        <f t="shared" si="143"/>
        <v>2125.462</v>
      </c>
      <c r="BN84" s="39">
        <f t="shared" si="144"/>
        <v>4914.1049999999996</v>
      </c>
      <c r="BO84" s="39">
        <f t="shared" si="145"/>
        <v>6744.4539999999997</v>
      </c>
      <c r="BP84" s="39">
        <f t="shared" si="146"/>
        <v>2031.9290000000001</v>
      </c>
      <c r="BQ84" s="39">
        <f t="shared" si="147"/>
        <v>0</v>
      </c>
      <c r="BR84" s="39">
        <f t="shared" si="148"/>
        <v>15815.949999999999</v>
      </c>
      <c r="BS84" s="11">
        <f t="shared" si="149"/>
        <v>15815.949999999999</v>
      </c>
      <c r="BT84" s="80">
        <v>0</v>
      </c>
      <c r="BU84" s="80">
        <v>0</v>
      </c>
      <c r="BV84" s="80">
        <v>0</v>
      </c>
      <c r="BW84" s="80">
        <v>0</v>
      </c>
      <c r="BX84" s="80">
        <v>0</v>
      </c>
      <c r="BY84" s="80">
        <v>0</v>
      </c>
      <c r="BZ84" s="80">
        <v>0</v>
      </c>
      <c r="CA84" s="80">
        <v>0</v>
      </c>
      <c r="CB84" s="80">
        <v>0</v>
      </c>
      <c r="CC84" s="80">
        <v>0</v>
      </c>
      <c r="CD84" s="80">
        <v>0</v>
      </c>
      <c r="CE84" s="80">
        <v>0</v>
      </c>
      <c r="CF84" s="80">
        <v>0</v>
      </c>
      <c r="CG84" s="80">
        <v>0</v>
      </c>
      <c r="CH84" s="80">
        <v>0</v>
      </c>
      <c r="CI84" s="80">
        <v>0</v>
      </c>
      <c r="CJ84" s="80">
        <v>0</v>
      </c>
      <c r="CK84" s="12">
        <f t="shared" si="150"/>
        <v>0</v>
      </c>
      <c r="CL84" s="80">
        <v>0</v>
      </c>
      <c r="CM84" s="80">
        <v>0</v>
      </c>
      <c r="CN84" s="80">
        <v>0</v>
      </c>
      <c r="CO84" s="80">
        <v>0</v>
      </c>
      <c r="CP84" s="80">
        <v>0</v>
      </c>
      <c r="CQ84" s="80">
        <v>0</v>
      </c>
      <c r="CR84" s="80">
        <v>0</v>
      </c>
      <c r="CS84" s="80">
        <v>0</v>
      </c>
      <c r="CT84" s="80">
        <v>0</v>
      </c>
      <c r="CU84" s="80">
        <v>0</v>
      </c>
      <c r="CV84" s="80">
        <v>0</v>
      </c>
      <c r="CW84" s="80">
        <v>0</v>
      </c>
      <c r="CX84" s="80">
        <v>0</v>
      </c>
      <c r="CY84" s="80">
        <v>0</v>
      </c>
      <c r="CZ84" s="80">
        <v>0</v>
      </c>
      <c r="DA84" s="80">
        <v>0</v>
      </c>
      <c r="DB84" s="80">
        <v>0</v>
      </c>
      <c r="DC84" s="12">
        <f t="shared" si="151"/>
        <v>0</v>
      </c>
      <c r="DD84" s="12">
        <f t="shared" si="152"/>
        <v>0</v>
      </c>
      <c r="DE84" s="13" t="s">
        <v>290</v>
      </c>
    </row>
    <row r="85" spans="1:127" s="7" customFormat="1" ht="51">
      <c r="A85" s="13" t="s">
        <v>300</v>
      </c>
      <c r="B85" s="13" t="s">
        <v>285</v>
      </c>
      <c r="C85" s="13" t="s">
        <v>301</v>
      </c>
      <c r="D85" s="151" t="s">
        <v>580</v>
      </c>
      <c r="E85" s="151" t="s">
        <v>26</v>
      </c>
      <c r="F85" s="147">
        <v>10</v>
      </c>
      <c r="G85" s="147"/>
      <c r="H85" s="147" t="s">
        <v>288</v>
      </c>
      <c r="I85" s="20">
        <v>2014</v>
      </c>
      <c r="J85" s="11">
        <v>0</v>
      </c>
      <c r="K85" s="11">
        <v>0</v>
      </c>
      <c r="L85" s="11">
        <v>0</v>
      </c>
      <c r="M85" s="11">
        <v>0</v>
      </c>
      <c r="N85" s="11">
        <v>0</v>
      </c>
      <c r="O85" s="11">
        <v>0</v>
      </c>
      <c r="P85" s="11">
        <f t="shared" si="132"/>
        <v>0</v>
      </c>
      <c r="Q85" s="39">
        <v>0</v>
      </c>
      <c r="R85" s="11">
        <v>0</v>
      </c>
      <c r="S85" s="11">
        <v>0</v>
      </c>
      <c r="T85" s="11">
        <v>0</v>
      </c>
      <c r="U85" s="11">
        <v>0</v>
      </c>
      <c r="V85" s="11">
        <v>0</v>
      </c>
      <c r="W85" s="11">
        <f t="shared" si="133"/>
        <v>0</v>
      </c>
      <c r="X85" s="25">
        <v>100000</v>
      </c>
      <c r="Y85" s="39">
        <v>0</v>
      </c>
      <c r="Z85" s="39">
        <v>0</v>
      </c>
      <c r="AA85" s="39">
        <v>0</v>
      </c>
      <c r="AB85" s="39">
        <v>0</v>
      </c>
      <c r="AC85" s="39">
        <v>0</v>
      </c>
      <c r="AD85" s="11">
        <f t="shared" si="134"/>
        <v>100000</v>
      </c>
      <c r="AE85" s="25">
        <v>500000</v>
      </c>
      <c r="AF85" s="39">
        <v>0</v>
      </c>
      <c r="AG85" s="39">
        <v>0</v>
      </c>
      <c r="AH85" s="39">
        <v>0</v>
      </c>
      <c r="AI85" s="39">
        <v>0</v>
      </c>
      <c r="AJ85" s="39">
        <v>0</v>
      </c>
      <c r="AK85" s="11">
        <f t="shared" si="135"/>
        <v>500000</v>
      </c>
      <c r="AL85" s="39">
        <f t="shared" si="136"/>
        <v>600000</v>
      </c>
      <c r="AM85" s="39">
        <f t="shared" si="136"/>
        <v>0</v>
      </c>
      <c r="AN85" s="39">
        <f t="shared" si="136"/>
        <v>0</v>
      </c>
      <c r="AO85" s="39">
        <f t="shared" si="136"/>
        <v>0</v>
      </c>
      <c r="AP85" s="39">
        <f t="shared" si="136"/>
        <v>0</v>
      </c>
      <c r="AQ85" s="39">
        <f t="shared" si="136"/>
        <v>0</v>
      </c>
      <c r="AR85" s="39">
        <f t="shared" si="137"/>
        <v>600000</v>
      </c>
      <c r="AS85" s="39">
        <v>2320000</v>
      </c>
      <c r="AT85" s="11">
        <v>0</v>
      </c>
      <c r="AU85" s="11">
        <v>0</v>
      </c>
      <c r="AV85" s="11">
        <v>0</v>
      </c>
      <c r="AW85" s="11">
        <v>0</v>
      </c>
      <c r="AX85" s="11">
        <v>0</v>
      </c>
      <c r="AY85" s="11">
        <f t="shared" si="138"/>
        <v>2320000</v>
      </c>
      <c r="AZ85" s="39">
        <f t="shared" si="139"/>
        <v>2920000</v>
      </c>
      <c r="BA85" s="39">
        <f t="shared" si="139"/>
        <v>0</v>
      </c>
      <c r="BB85" s="39">
        <f t="shared" si="139"/>
        <v>0</v>
      </c>
      <c r="BC85" s="39">
        <f t="shared" si="139"/>
        <v>0</v>
      </c>
      <c r="BD85" s="39">
        <f t="shared" si="139"/>
        <v>0</v>
      </c>
      <c r="BE85" s="39">
        <f t="shared" si="139"/>
        <v>0</v>
      </c>
      <c r="BF85" s="11">
        <f t="shared" si="140"/>
        <v>2920000</v>
      </c>
      <c r="BG85" s="70">
        <f t="shared" ref="BG85:BG116" si="153">+P85+W85+AD85+AK85+AY85</f>
        <v>2920000</v>
      </c>
      <c r="BH85" s="13" t="s">
        <v>302</v>
      </c>
      <c r="BI85" s="128" t="s">
        <v>287</v>
      </c>
      <c r="BJ85" s="161"/>
      <c r="BK85" s="39">
        <f t="shared" si="141"/>
        <v>600</v>
      </c>
      <c r="BL85" s="39">
        <f t="shared" si="142"/>
        <v>2920</v>
      </c>
      <c r="BM85" s="39">
        <f t="shared" si="143"/>
        <v>0</v>
      </c>
      <c r="BN85" s="39">
        <f t="shared" si="144"/>
        <v>0</v>
      </c>
      <c r="BO85" s="39">
        <f t="shared" si="145"/>
        <v>100</v>
      </c>
      <c r="BP85" s="39">
        <f t="shared" si="146"/>
        <v>500</v>
      </c>
      <c r="BQ85" s="39">
        <f t="shared" si="147"/>
        <v>2320</v>
      </c>
      <c r="BR85" s="39">
        <f t="shared" si="148"/>
        <v>600</v>
      </c>
      <c r="BS85" s="11">
        <f t="shared" si="149"/>
        <v>2920</v>
      </c>
      <c r="BT85" s="80">
        <v>0</v>
      </c>
      <c r="BU85" s="80">
        <v>0</v>
      </c>
      <c r="BV85" s="80">
        <v>600000</v>
      </c>
      <c r="BW85" s="80">
        <v>0</v>
      </c>
      <c r="BX85" s="80">
        <v>0</v>
      </c>
      <c r="BY85" s="80">
        <v>0</v>
      </c>
      <c r="BZ85" s="80">
        <v>0</v>
      </c>
      <c r="CA85" s="80">
        <v>0</v>
      </c>
      <c r="CB85" s="80">
        <v>0</v>
      </c>
      <c r="CC85" s="80">
        <v>0</v>
      </c>
      <c r="CD85" s="80">
        <v>0</v>
      </c>
      <c r="CE85" s="80">
        <v>0</v>
      </c>
      <c r="CF85" s="80">
        <v>0</v>
      </c>
      <c r="CG85" s="80">
        <v>0</v>
      </c>
      <c r="CH85" s="80">
        <v>0</v>
      </c>
      <c r="CI85" s="80">
        <v>0</v>
      </c>
      <c r="CJ85" s="80">
        <v>0</v>
      </c>
      <c r="CK85" s="12">
        <f t="shared" si="150"/>
        <v>600000</v>
      </c>
      <c r="CL85" s="80">
        <v>0</v>
      </c>
      <c r="CM85" s="80">
        <v>2320000</v>
      </c>
      <c r="CN85" s="80">
        <v>0</v>
      </c>
      <c r="CO85" s="80">
        <v>0</v>
      </c>
      <c r="CP85" s="80">
        <v>0</v>
      </c>
      <c r="CQ85" s="80">
        <v>0</v>
      </c>
      <c r="CR85" s="80">
        <v>0</v>
      </c>
      <c r="CS85" s="80">
        <v>0</v>
      </c>
      <c r="CT85" s="80">
        <v>0</v>
      </c>
      <c r="CU85" s="80">
        <v>0</v>
      </c>
      <c r="CV85" s="80">
        <v>0</v>
      </c>
      <c r="CW85" s="80">
        <v>0</v>
      </c>
      <c r="CX85" s="80">
        <v>0</v>
      </c>
      <c r="CY85" s="80">
        <v>0</v>
      </c>
      <c r="CZ85" s="80">
        <v>0</v>
      </c>
      <c r="DA85" s="80">
        <v>0</v>
      </c>
      <c r="DB85" s="80">
        <v>0</v>
      </c>
      <c r="DC85" s="12">
        <f t="shared" si="151"/>
        <v>2320000</v>
      </c>
      <c r="DD85" s="12">
        <f t="shared" si="152"/>
        <v>2920000</v>
      </c>
      <c r="DE85" s="13" t="s">
        <v>290</v>
      </c>
    </row>
    <row r="86" spans="1:127" s="7" customFormat="1">
      <c r="A86" s="13" t="s">
        <v>303</v>
      </c>
      <c r="B86" s="13"/>
      <c r="C86" s="13"/>
      <c r="D86" s="151"/>
      <c r="E86" s="151"/>
      <c r="F86" s="147"/>
      <c r="G86" s="147"/>
      <c r="H86" s="147"/>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70">
        <f t="shared" si="153"/>
        <v>0</v>
      </c>
      <c r="BH86" s="8"/>
      <c r="BI86" s="9"/>
      <c r="BJ86" s="8"/>
      <c r="BK86" s="67"/>
      <c r="BL86" s="67"/>
      <c r="BM86" s="8"/>
      <c r="BN86" s="8"/>
      <c r="BO86" s="8"/>
      <c r="BP86" s="8"/>
      <c r="BQ86" s="8"/>
      <c r="BR86" s="8"/>
      <c r="BS86" s="8"/>
      <c r="BT86" s="85"/>
      <c r="BU86" s="85"/>
      <c r="BV86" s="85"/>
      <c r="BW86" s="85"/>
      <c r="BX86" s="85"/>
      <c r="BY86" s="85"/>
      <c r="BZ86" s="85"/>
      <c r="CA86" s="85"/>
      <c r="CB86" s="85"/>
      <c r="CC86" s="85"/>
      <c r="CD86" s="85"/>
      <c r="CE86" s="85"/>
      <c r="CF86" s="85"/>
      <c r="CG86" s="85"/>
      <c r="CH86" s="85"/>
      <c r="CI86" s="85"/>
      <c r="CJ86" s="86"/>
      <c r="CK86" s="71"/>
      <c r="CL86" s="85"/>
      <c r="CM86" s="85"/>
      <c r="CN86" s="85"/>
      <c r="CO86" s="85"/>
      <c r="CP86" s="85"/>
      <c r="CQ86" s="85"/>
      <c r="CR86" s="85"/>
      <c r="CS86" s="85"/>
      <c r="CT86" s="85"/>
      <c r="CU86" s="85"/>
      <c r="CV86" s="85"/>
      <c r="CW86" s="85"/>
      <c r="CX86" s="85"/>
      <c r="CY86" s="85"/>
      <c r="CZ86" s="85"/>
      <c r="DA86" s="85"/>
      <c r="DB86" s="85"/>
      <c r="DC86" s="71"/>
      <c r="DD86" s="71"/>
      <c r="DE86" s="8"/>
      <c r="DF86" s="69"/>
      <c r="DG86" s="69"/>
      <c r="DH86" s="69"/>
      <c r="DI86" s="69"/>
      <c r="DJ86" s="69"/>
      <c r="DK86" s="69"/>
      <c r="DL86" s="69"/>
      <c r="DM86" s="69"/>
      <c r="DN86" s="69"/>
      <c r="DO86" s="69"/>
      <c r="DP86" s="69"/>
      <c r="DQ86" s="69"/>
      <c r="DR86" s="69"/>
      <c r="DS86" s="69"/>
      <c r="DT86" s="69"/>
      <c r="DU86" s="69"/>
      <c r="DV86" s="69"/>
      <c r="DW86" s="69"/>
    </row>
    <row r="87" spans="1:127" s="7" customFormat="1" ht="103.5" customHeight="1">
      <c r="A87" s="151" t="s">
        <v>304</v>
      </c>
      <c r="B87" s="151" t="s">
        <v>305</v>
      </c>
      <c r="C87" s="13" t="s">
        <v>306</v>
      </c>
      <c r="D87" s="151" t="s">
        <v>87</v>
      </c>
      <c r="E87" s="151" t="s">
        <v>564</v>
      </c>
      <c r="F87" s="147">
        <v>10</v>
      </c>
      <c r="G87" s="147"/>
      <c r="H87" s="147" t="s">
        <v>307</v>
      </c>
      <c r="I87" s="11" t="s">
        <v>595</v>
      </c>
      <c r="J87" s="39">
        <v>0</v>
      </c>
      <c r="K87" s="11">
        <v>0</v>
      </c>
      <c r="L87" s="11">
        <v>0</v>
      </c>
      <c r="M87" s="11">
        <v>0</v>
      </c>
      <c r="N87" s="11">
        <v>0</v>
      </c>
      <c r="O87" s="11">
        <v>0</v>
      </c>
      <c r="P87" s="39">
        <f t="shared" ref="P87:P96" si="154">SUM(J87:O87)</f>
        <v>0</v>
      </c>
      <c r="Q87" s="39">
        <v>650000</v>
      </c>
      <c r="R87" s="39">
        <v>0</v>
      </c>
      <c r="S87" s="39">
        <v>0</v>
      </c>
      <c r="T87" s="39">
        <v>0</v>
      </c>
      <c r="U87" s="39">
        <v>0</v>
      </c>
      <c r="V87" s="39">
        <v>0</v>
      </c>
      <c r="W87" s="39">
        <f t="shared" ref="W87:W96" si="155">SUM(Q87:V87)</f>
        <v>650000</v>
      </c>
      <c r="X87" s="21">
        <v>1600000</v>
      </c>
      <c r="Y87" s="39">
        <v>0</v>
      </c>
      <c r="Z87" s="39">
        <v>0</v>
      </c>
      <c r="AA87" s="39">
        <v>0</v>
      </c>
      <c r="AB87" s="39">
        <v>0</v>
      </c>
      <c r="AC87" s="39">
        <v>0</v>
      </c>
      <c r="AD87" s="39">
        <f t="shared" ref="AD87:AD96" si="156">SUM(X87:AC87)</f>
        <v>1600000</v>
      </c>
      <c r="AE87" s="25">
        <v>1600000</v>
      </c>
      <c r="AF87" s="39">
        <v>0</v>
      </c>
      <c r="AG87" s="39">
        <v>0</v>
      </c>
      <c r="AH87" s="39">
        <v>0</v>
      </c>
      <c r="AI87" s="39">
        <v>0</v>
      </c>
      <c r="AJ87" s="39">
        <v>0</v>
      </c>
      <c r="AK87" s="39">
        <f t="shared" ref="AK87:AK96" si="157">SUM(AE87:AJ87)</f>
        <v>1600000</v>
      </c>
      <c r="AL87" s="39">
        <f t="shared" ref="AL87:AQ93" si="158">+J87+Q87+X87+AE87</f>
        <v>3850000</v>
      </c>
      <c r="AM87" s="39">
        <f t="shared" si="158"/>
        <v>0</v>
      </c>
      <c r="AN87" s="39">
        <f t="shared" si="158"/>
        <v>0</v>
      </c>
      <c r="AO87" s="39">
        <f t="shared" si="158"/>
        <v>0</v>
      </c>
      <c r="AP87" s="39">
        <f t="shared" si="158"/>
        <v>0</v>
      </c>
      <c r="AQ87" s="39">
        <f t="shared" si="158"/>
        <v>0</v>
      </c>
      <c r="AR87" s="39">
        <f t="shared" ref="AR87:AR93" si="159">SUM(AL87:AQ87)</f>
        <v>3850000</v>
      </c>
      <c r="AS87" s="39">
        <v>1869900</v>
      </c>
      <c r="AT87" s="39">
        <v>0</v>
      </c>
      <c r="AU87" s="39">
        <v>0</v>
      </c>
      <c r="AV87" s="39">
        <v>0</v>
      </c>
      <c r="AW87" s="39">
        <v>0</v>
      </c>
      <c r="AX87" s="39">
        <v>0</v>
      </c>
      <c r="AY87" s="39">
        <f t="shared" ref="AY87:AY96" si="160">SUM(AS87:AX87)</f>
        <v>1869900</v>
      </c>
      <c r="AZ87" s="39">
        <f t="shared" ref="AZ87:AZ96" si="161">+AL87+AS87</f>
        <v>5719900</v>
      </c>
      <c r="BA87" s="39">
        <f t="shared" ref="BA87:BA96" si="162">+AM87+AT87</f>
        <v>0</v>
      </c>
      <c r="BB87" s="39">
        <f t="shared" ref="BB87:BB96" si="163">+AN87+AU87</f>
        <v>0</v>
      </c>
      <c r="BC87" s="39">
        <f t="shared" ref="BC87:BC96" si="164">+AO87+AV87</f>
        <v>0</v>
      </c>
      <c r="BD87" s="39">
        <f t="shared" ref="BD87:BD96" si="165">+AP87+AW87</f>
        <v>0</v>
      </c>
      <c r="BE87" s="39">
        <f t="shared" ref="BE87:BE96" si="166">+AQ87+AX87</f>
        <v>0</v>
      </c>
      <c r="BF87" s="11">
        <f t="shared" ref="BF87:BF96" si="167">SUM(AZ87:BE87)</f>
        <v>5719900</v>
      </c>
      <c r="BG87" s="11">
        <f t="shared" si="153"/>
        <v>5719900</v>
      </c>
      <c r="BH87" s="39" t="e">
        <f>IF(#REF!=1, AR87,0)</f>
        <v>#REF!</v>
      </c>
      <c r="BI87" s="39" t="e">
        <f>IF(#REF!=1, AR87,0)</f>
        <v>#REF!</v>
      </c>
      <c r="BJ87" s="39" t="e">
        <f>IF(#REF!=1, AR87,0)</f>
        <v>#REF!</v>
      </c>
      <c r="BK87" s="39" t="e">
        <f>IF(#REF!=1, AR87,0)</f>
        <v>#REF!</v>
      </c>
      <c r="BL87" s="39" t="e">
        <f>IF(#REF!=1,AR87,0)</f>
        <v>#REF!</v>
      </c>
      <c r="BM87" s="39" t="e">
        <f>IF(#REF!=1, AR87,0)</f>
        <v>#REF!</v>
      </c>
      <c r="BN87" s="39" t="e">
        <f>IF(#REF!=1, AR87,0)</f>
        <v>#REF!</v>
      </c>
      <c r="BO87" s="39" t="e">
        <f>IF(#REF!=1, AR87,0)</f>
        <v>#REF!</v>
      </c>
      <c r="BP87" s="39" t="e">
        <f>IF(#REF!=1, AR87,0)</f>
        <v>#REF!</v>
      </c>
      <c r="BQ87" s="128"/>
      <c r="BR87" s="128"/>
      <c r="BS87" s="128"/>
      <c r="BT87" s="128"/>
      <c r="BU87" s="128"/>
      <c r="BV87" s="39">
        <f t="shared" ref="BV87:CA90" si="168">+AL87+AS87</f>
        <v>5719900</v>
      </c>
      <c r="BW87" s="39">
        <f t="shared" si="168"/>
        <v>0</v>
      </c>
      <c r="BX87" s="39">
        <f t="shared" si="168"/>
        <v>0</v>
      </c>
      <c r="BY87" s="39">
        <f t="shared" si="168"/>
        <v>0</v>
      </c>
      <c r="BZ87" s="39">
        <f t="shared" si="168"/>
        <v>0</v>
      </c>
      <c r="CA87" s="39">
        <f t="shared" si="168"/>
        <v>0</v>
      </c>
      <c r="CB87" s="39">
        <f t="shared" ref="CB87:CB90" si="169">SUM(BV87:CA87)</f>
        <v>5719900</v>
      </c>
      <c r="CC87" s="128"/>
      <c r="CD87" s="128"/>
      <c r="CE87" s="128"/>
      <c r="CF87" s="39" t="e">
        <f>IF(#REF!=1, CA87,0)</f>
        <v>#REF!</v>
      </c>
      <c r="CG87" s="39" t="e">
        <f>IF(#REF!=1, CA87,0)</f>
        <v>#REF!</v>
      </c>
      <c r="CH87" s="39" t="e">
        <f>IF(#REF!=1, CA87,0)</f>
        <v>#REF!</v>
      </c>
      <c r="CI87" s="39" t="e">
        <f>IF(#REF!=1, CA87,0)</f>
        <v>#REF!</v>
      </c>
      <c r="CJ87" s="39" t="e">
        <f>IF(#REF!=1, CA87,0)</f>
        <v>#REF!</v>
      </c>
      <c r="CK87" s="39" t="e">
        <f>IF(#REF!=1, CA87,0)</f>
        <v>#REF!</v>
      </c>
      <c r="CL87" s="39" t="e">
        <f>IF(#REF!=1, CA87,0)</f>
        <v>#REF!</v>
      </c>
      <c r="CM87" s="39" t="e">
        <f>IF(#REF!=1, CA87,0)</f>
        <v>#REF!</v>
      </c>
      <c r="CN87" s="39" t="e">
        <f>IF(#REF!=1, CA87,0)</f>
        <v>#REF!</v>
      </c>
      <c r="CO87" s="39" t="e">
        <f>IF(#REF!=1, CA87,0)</f>
        <v>#REF!</v>
      </c>
      <c r="CP87" s="39" t="e">
        <f>IF(#REF!=1, CA87,0)</f>
        <v>#REF!</v>
      </c>
      <c r="CQ87" s="39" t="e">
        <f>IF(#REF!=1, CA87,0)</f>
        <v>#REF!</v>
      </c>
      <c r="CR87" s="128"/>
      <c r="CS87" s="128"/>
      <c r="CT87" s="128"/>
      <c r="CU87" s="128"/>
      <c r="CV87" s="128"/>
      <c r="CW87" s="39" t="s">
        <v>290</v>
      </c>
      <c r="CX87" s="39">
        <f t="shared" ref="CX87:CX90" si="170">IF(CW87="Transport",1,0)</f>
        <v>0</v>
      </c>
      <c r="CY87" s="13"/>
      <c r="CZ87" s="13"/>
      <c r="DA87" s="13"/>
      <c r="DB87" s="13"/>
      <c r="DC87" s="13"/>
      <c r="DD87" s="13"/>
      <c r="DE87" s="13" t="s">
        <v>308</v>
      </c>
    </row>
    <row r="88" spans="1:127" s="7" customFormat="1" ht="76.5">
      <c r="A88" s="151" t="s">
        <v>309</v>
      </c>
      <c r="B88" s="151" t="s">
        <v>305</v>
      </c>
      <c r="C88" s="13" t="s">
        <v>310</v>
      </c>
      <c r="D88" s="151" t="s">
        <v>87</v>
      </c>
      <c r="E88" s="151" t="s">
        <v>564</v>
      </c>
      <c r="F88" s="147">
        <v>10</v>
      </c>
      <c r="G88" s="147"/>
      <c r="H88" s="147" t="s">
        <v>311</v>
      </c>
      <c r="I88" s="11" t="s">
        <v>597</v>
      </c>
      <c r="J88" s="39">
        <v>0</v>
      </c>
      <c r="K88" s="11">
        <v>0</v>
      </c>
      <c r="L88" s="11">
        <v>0</v>
      </c>
      <c r="M88" s="11">
        <v>0</v>
      </c>
      <c r="N88" s="11">
        <v>0</v>
      </c>
      <c r="O88" s="11">
        <v>0</v>
      </c>
      <c r="P88" s="39">
        <f t="shared" si="154"/>
        <v>0</v>
      </c>
      <c r="Q88" s="39">
        <v>202000</v>
      </c>
      <c r="R88" s="39">
        <v>0</v>
      </c>
      <c r="S88" s="39">
        <v>0</v>
      </c>
      <c r="T88" s="39">
        <v>0</v>
      </c>
      <c r="U88" s="39">
        <v>0</v>
      </c>
      <c r="V88" s="39">
        <v>0</v>
      </c>
      <c r="W88" s="39">
        <f t="shared" si="155"/>
        <v>202000</v>
      </c>
      <c r="X88" s="39">
        <v>1300000</v>
      </c>
      <c r="Y88" s="39">
        <v>0</v>
      </c>
      <c r="Z88" s="39">
        <v>0</v>
      </c>
      <c r="AA88" s="39">
        <v>0</v>
      </c>
      <c r="AB88" s="39">
        <v>0</v>
      </c>
      <c r="AC88" s="39">
        <v>0</v>
      </c>
      <c r="AD88" s="39">
        <f t="shared" si="156"/>
        <v>1300000</v>
      </c>
      <c r="AE88" s="39">
        <v>1300000</v>
      </c>
      <c r="AF88" s="39">
        <v>0</v>
      </c>
      <c r="AG88" s="39">
        <v>0</v>
      </c>
      <c r="AH88" s="39">
        <v>0</v>
      </c>
      <c r="AI88" s="39">
        <v>0</v>
      </c>
      <c r="AJ88" s="39">
        <v>0</v>
      </c>
      <c r="AK88" s="39">
        <f t="shared" si="157"/>
        <v>1300000</v>
      </c>
      <c r="AL88" s="39">
        <f t="shared" si="158"/>
        <v>2802000</v>
      </c>
      <c r="AM88" s="39">
        <f t="shared" si="158"/>
        <v>0</v>
      </c>
      <c r="AN88" s="39">
        <f t="shared" si="158"/>
        <v>0</v>
      </c>
      <c r="AO88" s="39">
        <f t="shared" si="158"/>
        <v>0</v>
      </c>
      <c r="AP88" s="39">
        <f t="shared" si="158"/>
        <v>0</v>
      </c>
      <c r="AQ88" s="39">
        <f t="shared" si="158"/>
        <v>0</v>
      </c>
      <c r="AR88" s="39">
        <f t="shared" si="159"/>
        <v>2802000</v>
      </c>
      <c r="AS88" s="39">
        <v>2960000</v>
      </c>
      <c r="AT88" s="39">
        <v>0</v>
      </c>
      <c r="AU88" s="39">
        <v>0</v>
      </c>
      <c r="AV88" s="39">
        <v>0</v>
      </c>
      <c r="AW88" s="39">
        <v>0</v>
      </c>
      <c r="AX88" s="39">
        <v>0</v>
      </c>
      <c r="AY88" s="39">
        <f t="shared" si="160"/>
        <v>2960000</v>
      </c>
      <c r="AZ88" s="39">
        <f t="shared" si="161"/>
        <v>5762000</v>
      </c>
      <c r="BA88" s="39">
        <f t="shared" si="162"/>
        <v>0</v>
      </c>
      <c r="BB88" s="39">
        <f t="shared" si="163"/>
        <v>0</v>
      </c>
      <c r="BC88" s="39">
        <f t="shared" si="164"/>
        <v>0</v>
      </c>
      <c r="BD88" s="39">
        <f t="shared" si="165"/>
        <v>0</v>
      </c>
      <c r="BE88" s="39">
        <f t="shared" si="166"/>
        <v>0</v>
      </c>
      <c r="BF88" s="11">
        <f t="shared" si="167"/>
        <v>5762000</v>
      </c>
      <c r="BG88" s="11">
        <f t="shared" si="153"/>
        <v>5762000</v>
      </c>
      <c r="BH88" s="39" t="e">
        <f>IF(#REF!=1, AR88,0)</f>
        <v>#REF!</v>
      </c>
      <c r="BI88" s="39" t="e">
        <f>IF(#REF!=1, AR88,0)</f>
        <v>#REF!</v>
      </c>
      <c r="BJ88" s="39" t="e">
        <f>IF(#REF!=1, AR88,0)</f>
        <v>#REF!</v>
      </c>
      <c r="BK88" s="39" t="e">
        <f>IF(#REF!=1, AR88,0)</f>
        <v>#REF!</v>
      </c>
      <c r="BL88" s="39" t="e">
        <f>IF(#REF!=1,AR88,0)</f>
        <v>#REF!</v>
      </c>
      <c r="BM88" s="39" t="e">
        <f>IF(#REF!=1, AR88,0)</f>
        <v>#REF!</v>
      </c>
      <c r="BN88" s="39" t="e">
        <f>IF(#REF!=1, AR88,0)</f>
        <v>#REF!</v>
      </c>
      <c r="BO88" s="39" t="e">
        <f>IF(#REF!=1, AR88,0)</f>
        <v>#REF!</v>
      </c>
      <c r="BP88" s="39" t="e">
        <f>IF(#REF!=1, AR88,0)</f>
        <v>#REF!</v>
      </c>
      <c r="BQ88" s="128"/>
      <c r="BR88" s="128"/>
      <c r="BS88" s="128"/>
      <c r="BT88" s="128"/>
      <c r="BU88" s="128"/>
      <c r="BV88" s="39">
        <f t="shared" si="168"/>
        <v>5762000</v>
      </c>
      <c r="BW88" s="39">
        <f t="shared" si="168"/>
        <v>0</v>
      </c>
      <c r="BX88" s="39">
        <f t="shared" si="168"/>
        <v>0</v>
      </c>
      <c r="BY88" s="39">
        <f t="shared" si="168"/>
        <v>0</v>
      </c>
      <c r="BZ88" s="39">
        <f t="shared" si="168"/>
        <v>0</v>
      </c>
      <c r="CA88" s="39">
        <f t="shared" si="168"/>
        <v>0</v>
      </c>
      <c r="CB88" s="39">
        <f t="shared" si="169"/>
        <v>5762000</v>
      </c>
      <c r="CC88" s="128"/>
      <c r="CD88" s="128"/>
      <c r="CE88" s="128"/>
      <c r="CF88" s="39" t="e">
        <f>IF(#REF!=1, CA88,0)</f>
        <v>#REF!</v>
      </c>
      <c r="CG88" s="39" t="e">
        <f>IF(#REF!=1, CA88,0)</f>
        <v>#REF!</v>
      </c>
      <c r="CH88" s="39" t="e">
        <f>IF(#REF!=1, CA88,0)</f>
        <v>#REF!</v>
      </c>
      <c r="CI88" s="39" t="e">
        <f>IF(#REF!=1, CA88,0)</f>
        <v>#REF!</v>
      </c>
      <c r="CJ88" s="39" t="e">
        <f>IF(#REF!=1, CA88,0)</f>
        <v>#REF!</v>
      </c>
      <c r="CK88" s="39" t="e">
        <f>IF(#REF!=1, CA88,0)</f>
        <v>#REF!</v>
      </c>
      <c r="CL88" s="39" t="e">
        <f>IF(#REF!=1, CA88,0)</f>
        <v>#REF!</v>
      </c>
      <c r="CM88" s="39" t="e">
        <f>IF(#REF!=1, CA88,0)</f>
        <v>#REF!</v>
      </c>
      <c r="CN88" s="39" t="e">
        <f>IF(#REF!=1, CA88,0)</f>
        <v>#REF!</v>
      </c>
      <c r="CO88" s="39" t="e">
        <f>IF(#REF!=1, CA88,0)</f>
        <v>#REF!</v>
      </c>
      <c r="CP88" s="39" t="e">
        <f>IF(#REF!=1, CA88,0)</f>
        <v>#REF!</v>
      </c>
      <c r="CQ88" s="39" t="e">
        <f>IF(#REF!=1, CA88,0)</f>
        <v>#REF!</v>
      </c>
      <c r="CR88" s="128"/>
      <c r="CS88" s="128"/>
      <c r="CT88" s="128"/>
      <c r="CU88" s="128"/>
      <c r="CV88" s="128"/>
      <c r="CW88" s="39" t="s">
        <v>290</v>
      </c>
      <c r="CX88" s="39">
        <f t="shared" si="170"/>
        <v>0</v>
      </c>
      <c r="CY88" s="13"/>
      <c r="CZ88" s="13"/>
      <c r="DA88" s="13"/>
      <c r="DB88" s="13"/>
      <c r="DC88" s="13"/>
      <c r="DD88" s="13"/>
      <c r="DE88" s="13" t="s">
        <v>308</v>
      </c>
    </row>
    <row r="89" spans="1:127" s="7" customFormat="1" ht="127.5">
      <c r="A89" s="151" t="s">
        <v>312</v>
      </c>
      <c r="B89" s="151" t="s">
        <v>305</v>
      </c>
      <c r="C89" s="13" t="s">
        <v>313</v>
      </c>
      <c r="D89" s="151" t="s">
        <v>580</v>
      </c>
      <c r="E89" s="151" t="s">
        <v>40</v>
      </c>
      <c r="F89" s="147">
        <v>10</v>
      </c>
      <c r="G89" s="147"/>
      <c r="H89" s="147" t="s">
        <v>311</v>
      </c>
      <c r="I89" s="13" t="s">
        <v>598</v>
      </c>
      <c r="J89" s="39">
        <v>0</v>
      </c>
      <c r="K89" s="11">
        <v>0</v>
      </c>
      <c r="L89" s="11">
        <v>0</v>
      </c>
      <c r="M89" s="11">
        <v>0</v>
      </c>
      <c r="N89" s="11">
        <v>0</v>
      </c>
      <c r="O89" s="11">
        <v>0</v>
      </c>
      <c r="P89" s="39">
        <f t="shared" si="154"/>
        <v>0</v>
      </c>
      <c r="Q89" s="39">
        <v>0</v>
      </c>
      <c r="R89" s="39">
        <v>0</v>
      </c>
      <c r="S89" s="39">
        <v>0</v>
      </c>
      <c r="T89" s="39">
        <v>0</v>
      </c>
      <c r="U89" s="39">
        <v>0</v>
      </c>
      <c r="V89" s="39">
        <v>0</v>
      </c>
      <c r="W89" s="39">
        <f t="shared" si="155"/>
        <v>0</v>
      </c>
      <c r="X89" s="39">
        <v>0</v>
      </c>
      <c r="Y89" s="39">
        <v>0</v>
      </c>
      <c r="Z89" s="39">
        <v>0</v>
      </c>
      <c r="AA89" s="39">
        <v>0</v>
      </c>
      <c r="AB89" s="39">
        <v>7600000</v>
      </c>
      <c r="AC89" s="39">
        <v>0</v>
      </c>
      <c r="AD89" s="39">
        <f t="shared" si="156"/>
        <v>7600000</v>
      </c>
      <c r="AE89" s="39">
        <v>0</v>
      </c>
      <c r="AF89" s="39">
        <v>0</v>
      </c>
      <c r="AG89" s="39">
        <v>0</v>
      </c>
      <c r="AH89" s="39">
        <v>0</v>
      </c>
      <c r="AI89" s="39">
        <v>9300000</v>
      </c>
      <c r="AJ89" s="39">
        <v>0</v>
      </c>
      <c r="AK89" s="39">
        <f t="shared" si="157"/>
        <v>9300000</v>
      </c>
      <c r="AL89" s="39">
        <f t="shared" si="158"/>
        <v>0</v>
      </c>
      <c r="AM89" s="39">
        <f t="shared" si="158"/>
        <v>0</v>
      </c>
      <c r="AN89" s="39">
        <f t="shared" si="158"/>
        <v>0</v>
      </c>
      <c r="AO89" s="39">
        <f t="shared" si="158"/>
        <v>0</v>
      </c>
      <c r="AP89" s="39">
        <f t="shared" si="158"/>
        <v>16900000</v>
      </c>
      <c r="AQ89" s="39">
        <f t="shared" si="158"/>
        <v>0</v>
      </c>
      <c r="AR89" s="39">
        <f t="shared" si="159"/>
        <v>16900000</v>
      </c>
      <c r="AS89" s="39">
        <v>0</v>
      </c>
      <c r="AT89" s="39">
        <v>0</v>
      </c>
      <c r="AU89" s="39">
        <v>0</v>
      </c>
      <c r="AV89" s="39">
        <v>0</v>
      </c>
      <c r="AW89" s="39">
        <v>27410000</v>
      </c>
      <c r="AX89" s="39">
        <v>0</v>
      </c>
      <c r="AY89" s="39">
        <f t="shared" si="160"/>
        <v>27410000</v>
      </c>
      <c r="AZ89" s="39">
        <f t="shared" si="161"/>
        <v>0</v>
      </c>
      <c r="BA89" s="39">
        <f t="shared" si="162"/>
        <v>0</v>
      </c>
      <c r="BB89" s="39">
        <f t="shared" si="163"/>
        <v>0</v>
      </c>
      <c r="BC89" s="39">
        <f t="shared" si="164"/>
        <v>0</v>
      </c>
      <c r="BD89" s="39">
        <f t="shared" si="165"/>
        <v>44310000</v>
      </c>
      <c r="BE89" s="39">
        <f t="shared" si="166"/>
        <v>0</v>
      </c>
      <c r="BF89" s="11">
        <f t="shared" si="167"/>
        <v>44310000</v>
      </c>
      <c r="BG89" s="11">
        <f t="shared" si="153"/>
        <v>44310000</v>
      </c>
      <c r="BH89" s="39" t="e">
        <f>IF(#REF!=1, AR89,0)</f>
        <v>#REF!</v>
      </c>
      <c r="BI89" s="39" t="e">
        <f>IF(#REF!=1, AR89,0)</f>
        <v>#REF!</v>
      </c>
      <c r="BJ89" s="39" t="e">
        <f>IF(#REF!=1, AR89,0)</f>
        <v>#REF!</v>
      </c>
      <c r="BK89" s="39" t="e">
        <f>IF(#REF!=1, AR89,0)</f>
        <v>#REF!</v>
      </c>
      <c r="BL89" s="39" t="e">
        <f>IF(#REF!=1,AR89,0)</f>
        <v>#REF!</v>
      </c>
      <c r="BM89" s="39" t="e">
        <f>IF(#REF!=1, AR89,0)</f>
        <v>#REF!</v>
      </c>
      <c r="BN89" s="39" t="e">
        <f>IF(#REF!=1, AR89,0)</f>
        <v>#REF!</v>
      </c>
      <c r="BO89" s="39" t="e">
        <f>IF(#REF!=1, AR89,0)</f>
        <v>#REF!</v>
      </c>
      <c r="BP89" s="39" t="e">
        <f>IF(#REF!=1, AR89,0)</f>
        <v>#REF!</v>
      </c>
      <c r="BQ89" s="128"/>
      <c r="BR89" s="128"/>
      <c r="BS89" s="128"/>
      <c r="BT89" s="128"/>
      <c r="BU89" s="128"/>
      <c r="BV89" s="39">
        <f t="shared" si="168"/>
        <v>0</v>
      </c>
      <c r="BW89" s="39">
        <f t="shared" si="168"/>
        <v>0</v>
      </c>
      <c r="BX89" s="39">
        <f t="shared" si="168"/>
        <v>0</v>
      </c>
      <c r="BY89" s="39">
        <f t="shared" si="168"/>
        <v>0</v>
      </c>
      <c r="BZ89" s="39">
        <f t="shared" si="168"/>
        <v>44310000</v>
      </c>
      <c r="CA89" s="39">
        <f t="shared" si="168"/>
        <v>0</v>
      </c>
      <c r="CB89" s="39">
        <f t="shared" si="169"/>
        <v>44310000</v>
      </c>
      <c r="CC89" s="128"/>
      <c r="CD89" s="128"/>
      <c r="CE89" s="128"/>
      <c r="CF89" s="39" t="e">
        <f>IF(#REF!=1, CA89,0)</f>
        <v>#REF!</v>
      </c>
      <c r="CG89" s="39" t="e">
        <f>IF(#REF!=1, CA89,0)</f>
        <v>#REF!</v>
      </c>
      <c r="CH89" s="39" t="e">
        <f>IF(#REF!=1, CA89,0)</f>
        <v>#REF!</v>
      </c>
      <c r="CI89" s="39" t="e">
        <f>IF(#REF!=1, CA89,0)</f>
        <v>#REF!</v>
      </c>
      <c r="CJ89" s="39" t="e">
        <f>IF(#REF!=1, CA89,0)</f>
        <v>#REF!</v>
      </c>
      <c r="CK89" s="39" t="e">
        <f>IF(#REF!=1, CA89,0)</f>
        <v>#REF!</v>
      </c>
      <c r="CL89" s="39" t="e">
        <f>IF(#REF!=1, CA89,0)</f>
        <v>#REF!</v>
      </c>
      <c r="CM89" s="39" t="e">
        <f>IF(#REF!=1, CA89,0)</f>
        <v>#REF!</v>
      </c>
      <c r="CN89" s="39" t="e">
        <f>IF(#REF!=1, CA89,0)</f>
        <v>#REF!</v>
      </c>
      <c r="CO89" s="39" t="e">
        <f>IF(#REF!=1, CA89,0)</f>
        <v>#REF!</v>
      </c>
      <c r="CP89" s="39" t="e">
        <f>IF(#REF!=1, CA89,0)</f>
        <v>#REF!</v>
      </c>
      <c r="CQ89" s="39" t="e">
        <f>IF(#REF!=1, CA89,0)</f>
        <v>#REF!</v>
      </c>
      <c r="CR89" s="128"/>
      <c r="CS89" s="128"/>
      <c r="CT89" s="128"/>
      <c r="CU89" s="128"/>
      <c r="CV89" s="128"/>
      <c r="CW89" s="39" t="s">
        <v>290</v>
      </c>
      <c r="CX89" s="39">
        <f t="shared" si="170"/>
        <v>0</v>
      </c>
      <c r="CY89" s="13"/>
      <c r="CZ89" s="13"/>
      <c r="DA89" s="13"/>
      <c r="DB89" s="13"/>
      <c r="DC89" s="13"/>
      <c r="DD89" s="13"/>
      <c r="DE89" s="13" t="s">
        <v>308</v>
      </c>
    </row>
    <row r="90" spans="1:127" s="7" customFormat="1" ht="114.75">
      <c r="A90" s="151" t="s">
        <v>314</v>
      </c>
      <c r="B90" s="151" t="s">
        <v>305</v>
      </c>
      <c r="C90" s="13" t="s">
        <v>315</v>
      </c>
      <c r="D90" s="151" t="s">
        <v>580</v>
      </c>
      <c r="E90" s="151" t="s">
        <v>27</v>
      </c>
      <c r="F90" s="147">
        <v>10</v>
      </c>
      <c r="G90" s="147"/>
      <c r="H90" s="147" t="s">
        <v>311</v>
      </c>
      <c r="I90" s="13" t="s">
        <v>625</v>
      </c>
      <c r="J90" s="39">
        <v>0</v>
      </c>
      <c r="K90" s="11">
        <v>0</v>
      </c>
      <c r="L90" s="11">
        <v>0</v>
      </c>
      <c r="M90" s="11">
        <v>0</v>
      </c>
      <c r="N90" s="11">
        <v>0</v>
      </c>
      <c r="O90" s="11">
        <v>0</v>
      </c>
      <c r="P90" s="39">
        <f t="shared" si="154"/>
        <v>0</v>
      </c>
      <c r="Q90" s="39">
        <v>0</v>
      </c>
      <c r="R90" s="39">
        <v>0</v>
      </c>
      <c r="S90" s="39">
        <v>0</v>
      </c>
      <c r="T90" s="39">
        <v>0</v>
      </c>
      <c r="U90" s="39">
        <v>0</v>
      </c>
      <c r="V90" s="39">
        <v>0</v>
      </c>
      <c r="W90" s="39">
        <f t="shared" si="155"/>
        <v>0</v>
      </c>
      <c r="X90" s="39">
        <v>0</v>
      </c>
      <c r="Y90" s="39">
        <v>0</v>
      </c>
      <c r="Z90" s="39">
        <v>0</v>
      </c>
      <c r="AA90" s="39">
        <v>0</v>
      </c>
      <c r="AB90" s="39">
        <v>2400000</v>
      </c>
      <c r="AC90" s="39">
        <v>0</v>
      </c>
      <c r="AD90" s="39">
        <f t="shared" si="156"/>
        <v>2400000</v>
      </c>
      <c r="AE90" s="39">
        <v>0</v>
      </c>
      <c r="AF90" s="39">
        <v>0</v>
      </c>
      <c r="AG90" s="39">
        <v>0</v>
      </c>
      <c r="AH90" s="39">
        <v>0</v>
      </c>
      <c r="AI90" s="39">
        <v>4800000</v>
      </c>
      <c r="AJ90" s="39">
        <v>0</v>
      </c>
      <c r="AK90" s="39">
        <f t="shared" si="157"/>
        <v>4800000</v>
      </c>
      <c r="AL90" s="39">
        <f t="shared" si="158"/>
        <v>0</v>
      </c>
      <c r="AM90" s="39">
        <f t="shared" si="158"/>
        <v>0</v>
      </c>
      <c r="AN90" s="39">
        <f t="shared" si="158"/>
        <v>0</v>
      </c>
      <c r="AO90" s="39">
        <f t="shared" si="158"/>
        <v>0</v>
      </c>
      <c r="AP90" s="39">
        <f t="shared" si="158"/>
        <v>7200000</v>
      </c>
      <c r="AQ90" s="39">
        <f t="shared" si="158"/>
        <v>0</v>
      </c>
      <c r="AR90" s="39">
        <f t="shared" si="159"/>
        <v>7200000</v>
      </c>
      <c r="AS90" s="39">
        <v>0</v>
      </c>
      <c r="AT90" s="39">
        <v>0</v>
      </c>
      <c r="AU90" s="39">
        <v>0</v>
      </c>
      <c r="AV90" s="39">
        <v>0</v>
      </c>
      <c r="AW90" s="39">
        <v>17235000</v>
      </c>
      <c r="AX90" s="39">
        <v>0</v>
      </c>
      <c r="AY90" s="39">
        <f t="shared" si="160"/>
        <v>17235000</v>
      </c>
      <c r="AZ90" s="39">
        <f t="shared" si="161"/>
        <v>0</v>
      </c>
      <c r="BA90" s="39">
        <f t="shared" si="162"/>
        <v>0</v>
      </c>
      <c r="BB90" s="39">
        <f t="shared" si="163"/>
        <v>0</v>
      </c>
      <c r="BC90" s="39">
        <f t="shared" si="164"/>
        <v>0</v>
      </c>
      <c r="BD90" s="39">
        <f t="shared" si="165"/>
        <v>24435000</v>
      </c>
      <c r="BE90" s="39">
        <f t="shared" si="166"/>
        <v>0</v>
      </c>
      <c r="BF90" s="11">
        <f t="shared" si="167"/>
        <v>24435000</v>
      </c>
      <c r="BG90" s="11">
        <f t="shared" si="153"/>
        <v>24435000</v>
      </c>
      <c r="BH90" s="39" t="e">
        <f>IF(#REF!=1, AR90,0)</f>
        <v>#REF!</v>
      </c>
      <c r="BI90" s="39" t="e">
        <f>IF(#REF!=1, AR90,0)</f>
        <v>#REF!</v>
      </c>
      <c r="BJ90" s="39" t="e">
        <f>IF(#REF!=1, AR90,0)</f>
        <v>#REF!</v>
      </c>
      <c r="BK90" s="39" t="e">
        <f>IF(#REF!=1, AR90,0)</f>
        <v>#REF!</v>
      </c>
      <c r="BL90" s="39" t="e">
        <f>IF(#REF!=1,AR90,0)</f>
        <v>#REF!</v>
      </c>
      <c r="BM90" s="39" t="e">
        <f>IF(#REF!=1, AR90,0)</f>
        <v>#REF!</v>
      </c>
      <c r="BN90" s="39" t="e">
        <f>IF(#REF!=1, AR90,0)</f>
        <v>#REF!</v>
      </c>
      <c r="BO90" s="39" t="e">
        <f>IF(#REF!=1, AR90,0)</f>
        <v>#REF!</v>
      </c>
      <c r="BP90" s="39" t="e">
        <f>IF(#REF!=1, AR90,0)</f>
        <v>#REF!</v>
      </c>
      <c r="BQ90" s="128"/>
      <c r="BR90" s="128"/>
      <c r="BS90" s="128"/>
      <c r="BT90" s="128"/>
      <c r="BU90" s="128"/>
      <c r="BV90" s="39">
        <f t="shared" si="168"/>
        <v>0</v>
      </c>
      <c r="BW90" s="39">
        <f t="shared" si="168"/>
        <v>0</v>
      </c>
      <c r="BX90" s="39">
        <f t="shared" si="168"/>
        <v>0</v>
      </c>
      <c r="BY90" s="39">
        <f t="shared" si="168"/>
        <v>0</v>
      </c>
      <c r="BZ90" s="39">
        <f t="shared" si="168"/>
        <v>24435000</v>
      </c>
      <c r="CA90" s="39">
        <f t="shared" si="168"/>
        <v>0</v>
      </c>
      <c r="CB90" s="39">
        <f t="shared" si="169"/>
        <v>24435000</v>
      </c>
      <c r="CC90" s="128"/>
      <c r="CD90" s="128"/>
      <c r="CE90" s="128"/>
      <c r="CF90" s="39" t="e">
        <f>IF(#REF!=1, CA90,0)</f>
        <v>#REF!</v>
      </c>
      <c r="CG90" s="39" t="e">
        <f>IF(#REF!=1, CA90,0)</f>
        <v>#REF!</v>
      </c>
      <c r="CH90" s="39" t="e">
        <f>IF(#REF!=1, CA90,0)</f>
        <v>#REF!</v>
      </c>
      <c r="CI90" s="39" t="e">
        <f>IF(#REF!=1, CA90,0)</f>
        <v>#REF!</v>
      </c>
      <c r="CJ90" s="39" t="e">
        <f>IF(#REF!=1, CA90,0)</f>
        <v>#REF!</v>
      </c>
      <c r="CK90" s="39" t="e">
        <f>IF(#REF!=1, CA90,0)</f>
        <v>#REF!</v>
      </c>
      <c r="CL90" s="39" t="e">
        <f>IF(#REF!=1, CA90,0)</f>
        <v>#REF!</v>
      </c>
      <c r="CM90" s="39" t="e">
        <f>IF(#REF!=1, CA90,0)</f>
        <v>#REF!</v>
      </c>
      <c r="CN90" s="39" t="e">
        <f>IF(#REF!=1, CA90,0)</f>
        <v>#REF!</v>
      </c>
      <c r="CO90" s="39" t="e">
        <f>IF(#REF!=1, CA90,0)</f>
        <v>#REF!</v>
      </c>
      <c r="CP90" s="39" t="e">
        <f>IF(#REF!=1, CA90,0)</f>
        <v>#REF!</v>
      </c>
      <c r="CQ90" s="39" t="e">
        <f>IF(#REF!=1, CA90,0)</f>
        <v>#REF!</v>
      </c>
      <c r="CR90" s="128"/>
      <c r="CS90" s="128"/>
      <c r="CT90" s="128"/>
      <c r="CU90" s="128"/>
      <c r="CV90" s="128"/>
      <c r="CW90" s="39" t="s">
        <v>290</v>
      </c>
      <c r="CX90" s="39">
        <f t="shared" si="170"/>
        <v>0</v>
      </c>
      <c r="CY90" s="13"/>
      <c r="CZ90" s="13"/>
      <c r="DA90" s="13"/>
      <c r="DB90" s="13"/>
      <c r="DC90" s="13"/>
      <c r="DD90" s="13"/>
      <c r="DE90" s="13" t="s">
        <v>308</v>
      </c>
    </row>
    <row r="91" spans="1:127" s="7" customFormat="1" ht="63.75">
      <c r="A91" s="13" t="s">
        <v>617</v>
      </c>
      <c r="B91" s="13" t="s">
        <v>316</v>
      </c>
      <c r="C91" s="151" t="s">
        <v>317</v>
      </c>
      <c r="D91" s="151" t="s">
        <v>87</v>
      </c>
      <c r="E91" s="151" t="s">
        <v>565</v>
      </c>
      <c r="F91" s="147">
        <v>10</v>
      </c>
      <c r="G91" s="147"/>
      <c r="H91" s="147" t="s">
        <v>319</v>
      </c>
      <c r="I91" s="153" t="s">
        <v>599</v>
      </c>
      <c r="J91" s="39">
        <v>0</v>
      </c>
      <c r="K91" s="11">
        <v>0</v>
      </c>
      <c r="L91" s="11">
        <v>0</v>
      </c>
      <c r="M91" s="11">
        <v>0</v>
      </c>
      <c r="N91" s="11">
        <v>0</v>
      </c>
      <c r="O91" s="11">
        <v>0</v>
      </c>
      <c r="P91" s="11">
        <f t="shared" si="154"/>
        <v>0</v>
      </c>
      <c r="Q91" s="39">
        <v>122170</v>
      </c>
      <c r="R91" s="39">
        <v>0</v>
      </c>
      <c r="S91" s="39">
        <v>0</v>
      </c>
      <c r="T91" s="39">
        <v>0</v>
      </c>
      <c r="U91" s="39">
        <v>0</v>
      </c>
      <c r="V91" s="11">
        <v>0</v>
      </c>
      <c r="W91" s="11">
        <f t="shared" si="155"/>
        <v>122170</v>
      </c>
      <c r="X91" s="39">
        <v>1279320</v>
      </c>
      <c r="Y91" s="39">
        <v>0</v>
      </c>
      <c r="Z91" s="39">
        <v>0</v>
      </c>
      <c r="AA91" s="39">
        <v>0</v>
      </c>
      <c r="AB91" s="39">
        <v>0</v>
      </c>
      <c r="AC91" s="39">
        <v>0</v>
      </c>
      <c r="AD91" s="11">
        <f t="shared" si="156"/>
        <v>1279320</v>
      </c>
      <c r="AE91" s="39">
        <v>1218620</v>
      </c>
      <c r="AF91" s="39">
        <v>0</v>
      </c>
      <c r="AG91" s="39">
        <v>0</v>
      </c>
      <c r="AH91" s="39">
        <v>0</v>
      </c>
      <c r="AI91" s="39">
        <v>0</v>
      </c>
      <c r="AJ91" s="39">
        <v>0</v>
      </c>
      <c r="AK91" s="11">
        <f t="shared" si="157"/>
        <v>1218620</v>
      </c>
      <c r="AL91" s="39">
        <f t="shared" si="158"/>
        <v>2620110</v>
      </c>
      <c r="AM91" s="39">
        <f t="shared" si="158"/>
        <v>0</v>
      </c>
      <c r="AN91" s="39">
        <f t="shared" si="158"/>
        <v>0</v>
      </c>
      <c r="AO91" s="39">
        <f t="shared" si="158"/>
        <v>0</v>
      </c>
      <c r="AP91" s="39">
        <f t="shared" si="158"/>
        <v>0</v>
      </c>
      <c r="AQ91" s="39">
        <f t="shared" si="158"/>
        <v>0</v>
      </c>
      <c r="AR91" s="39">
        <f t="shared" si="159"/>
        <v>2620110</v>
      </c>
      <c r="AS91" s="39">
        <v>3231560</v>
      </c>
      <c r="AT91" s="39">
        <f>K91+R91+Y91+AF91</f>
        <v>0</v>
      </c>
      <c r="AU91" s="39">
        <f>L91+S91+Z91+AG91</f>
        <v>0</v>
      </c>
      <c r="AV91" s="39">
        <f>M91+T91+AA91+AH91</f>
        <v>0</v>
      </c>
      <c r="AW91" s="39">
        <v>0</v>
      </c>
      <c r="AX91" s="11">
        <v>0</v>
      </c>
      <c r="AY91" s="11">
        <f t="shared" si="160"/>
        <v>3231560</v>
      </c>
      <c r="AZ91" s="39">
        <f t="shared" si="161"/>
        <v>5851670</v>
      </c>
      <c r="BA91" s="39">
        <f t="shared" si="162"/>
        <v>0</v>
      </c>
      <c r="BB91" s="39">
        <f t="shared" si="163"/>
        <v>0</v>
      </c>
      <c r="BC91" s="39">
        <f t="shared" si="164"/>
        <v>0</v>
      </c>
      <c r="BD91" s="39">
        <f t="shared" si="165"/>
        <v>0</v>
      </c>
      <c r="BE91" s="39">
        <f t="shared" si="166"/>
        <v>0</v>
      </c>
      <c r="BF91" s="11">
        <f t="shared" si="167"/>
        <v>5851670</v>
      </c>
      <c r="BG91" s="11">
        <f t="shared" si="153"/>
        <v>5851670</v>
      </c>
      <c r="BH91" s="128" t="s">
        <v>320</v>
      </c>
      <c r="BI91" s="128" t="s">
        <v>318</v>
      </c>
      <c r="BJ91" s="128" t="s">
        <v>319</v>
      </c>
      <c r="BK91" s="39">
        <f t="shared" ref="BK91:BK96" si="171">(+AR91)/1000</f>
        <v>2620.11</v>
      </c>
      <c r="BL91" s="39">
        <f t="shared" ref="BL91:BL96" si="172">(+BF91)/1000</f>
        <v>5851.67</v>
      </c>
      <c r="BM91" s="39">
        <f t="shared" ref="BM91:BM96" si="173">(+P91)/1000</f>
        <v>0</v>
      </c>
      <c r="BN91" s="39">
        <f t="shared" ref="BN91:BN96" si="174">(+W91)/1000</f>
        <v>122.17</v>
      </c>
      <c r="BO91" s="39">
        <f t="shared" ref="BO91:BO96" si="175">(+AD91)/1000</f>
        <v>1279.32</v>
      </c>
      <c r="BP91" s="39">
        <f t="shared" ref="BP91:BP96" si="176">(+AK91)/1000</f>
        <v>1218.6199999999999</v>
      </c>
      <c r="BQ91" s="39">
        <f t="shared" ref="BQ91:BQ96" si="177">(+AY91)/1000</f>
        <v>3231.56</v>
      </c>
      <c r="BR91" s="39">
        <f t="shared" ref="BR91:BR96" si="178">+BM91+BN91+BO91+BP91</f>
        <v>2620.1099999999997</v>
      </c>
      <c r="BS91" s="11">
        <f t="shared" ref="BS91:BS96" si="179">+BR91+BQ91</f>
        <v>5851.67</v>
      </c>
      <c r="BT91" s="80">
        <v>0</v>
      </c>
      <c r="BU91" s="80">
        <v>421310</v>
      </c>
      <c r="BV91" s="80">
        <v>0</v>
      </c>
      <c r="BW91" s="80">
        <v>0</v>
      </c>
      <c r="BX91" s="80">
        <v>0</v>
      </c>
      <c r="BY91" s="80">
        <v>0</v>
      </c>
      <c r="BZ91" s="80">
        <v>0</v>
      </c>
      <c r="CA91" s="80">
        <v>0</v>
      </c>
      <c r="CB91" s="80">
        <v>0</v>
      </c>
      <c r="CC91" s="80">
        <v>0</v>
      </c>
      <c r="CD91" s="80">
        <v>0</v>
      </c>
      <c r="CE91" s="80">
        <v>0</v>
      </c>
      <c r="CF91" s="80">
        <v>0</v>
      </c>
      <c r="CG91" s="80">
        <v>179760</v>
      </c>
      <c r="CH91" s="80">
        <v>0</v>
      </c>
      <c r="CI91" s="80">
        <v>0</v>
      </c>
      <c r="CJ91" s="23">
        <v>2019040</v>
      </c>
      <c r="CK91" s="12">
        <f t="shared" ref="CK91:CK93" si="180">SUM(BT91:CJ91)</f>
        <v>2620110</v>
      </c>
      <c r="CL91" s="80">
        <v>203000</v>
      </c>
      <c r="CM91" s="80">
        <v>0</v>
      </c>
      <c r="CN91" s="80">
        <v>0</v>
      </c>
      <c r="CO91" s="80">
        <v>0</v>
      </c>
      <c r="CP91" s="80">
        <v>0</v>
      </c>
      <c r="CQ91" s="80">
        <v>0</v>
      </c>
      <c r="CR91" s="80">
        <v>0</v>
      </c>
      <c r="CS91" s="80">
        <v>0</v>
      </c>
      <c r="CT91" s="80">
        <v>0</v>
      </c>
      <c r="CU91" s="80">
        <v>0</v>
      </c>
      <c r="CV91" s="80">
        <v>0</v>
      </c>
      <c r="CW91" s="80">
        <v>0</v>
      </c>
      <c r="CX91" s="80">
        <v>0</v>
      </c>
      <c r="CY91" s="80">
        <v>0</v>
      </c>
      <c r="CZ91" s="80">
        <v>0</v>
      </c>
      <c r="DA91" s="80">
        <v>0</v>
      </c>
      <c r="DB91" s="80">
        <v>3028560</v>
      </c>
      <c r="DC91" s="12">
        <f t="shared" ref="DC91:DC93" si="181">SUM(CL91:DB91)</f>
        <v>3231560</v>
      </c>
      <c r="DD91" s="12">
        <f t="shared" ref="DD91:DD93" si="182">+DC91+CK91</f>
        <v>5851670</v>
      </c>
      <c r="DE91" s="13" t="s">
        <v>290</v>
      </c>
    </row>
    <row r="92" spans="1:127" s="88" customFormat="1" ht="63.75">
      <c r="A92" s="151" t="s">
        <v>321</v>
      </c>
      <c r="B92" s="13" t="s">
        <v>305</v>
      </c>
      <c r="C92" s="13" t="s">
        <v>322</v>
      </c>
      <c r="D92" s="151" t="s">
        <v>580</v>
      </c>
      <c r="E92" s="151" t="s">
        <v>27</v>
      </c>
      <c r="F92" s="147"/>
      <c r="G92" s="145"/>
      <c r="H92" s="147" t="s">
        <v>323</v>
      </c>
      <c r="I92" s="153" t="s">
        <v>600</v>
      </c>
      <c r="J92" s="21">
        <v>0</v>
      </c>
      <c r="K92" s="11">
        <v>0</v>
      </c>
      <c r="L92" s="11">
        <v>0</v>
      </c>
      <c r="M92" s="11">
        <v>0</v>
      </c>
      <c r="N92" s="11">
        <v>0</v>
      </c>
      <c r="O92" s="11">
        <v>0</v>
      </c>
      <c r="P92" s="11">
        <f t="shared" si="154"/>
        <v>0</v>
      </c>
      <c r="Q92" s="21">
        <v>0</v>
      </c>
      <c r="R92" s="21">
        <v>0</v>
      </c>
      <c r="S92" s="21">
        <v>0</v>
      </c>
      <c r="T92" s="21">
        <v>0</v>
      </c>
      <c r="U92" s="26">
        <v>790000</v>
      </c>
      <c r="V92" s="11">
        <v>0</v>
      </c>
      <c r="W92" s="11">
        <f t="shared" si="155"/>
        <v>790000</v>
      </c>
      <c r="X92" s="21">
        <v>0</v>
      </c>
      <c r="Y92" s="26">
        <v>0</v>
      </c>
      <c r="Z92" s="26">
        <v>0</v>
      </c>
      <c r="AA92" s="26">
        <v>0</v>
      </c>
      <c r="AB92" s="26">
        <v>365000</v>
      </c>
      <c r="AC92" s="39">
        <v>0</v>
      </c>
      <c r="AD92" s="11">
        <f t="shared" si="156"/>
        <v>365000</v>
      </c>
      <c r="AE92" s="21">
        <v>0</v>
      </c>
      <c r="AF92" s="26">
        <v>0</v>
      </c>
      <c r="AG92" s="26">
        <v>0</v>
      </c>
      <c r="AH92" s="26">
        <v>0</v>
      </c>
      <c r="AI92" s="26">
        <v>0</v>
      </c>
      <c r="AJ92" s="21">
        <v>0</v>
      </c>
      <c r="AK92" s="11">
        <f t="shared" si="157"/>
        <v>0</v>
      </c>
      <c r="AL92" s="39">
        <f t="shared" si="158"/>
        <v>0</v>
      </c>
      <c r="AM92" s="39">
        <f t="shared" si="158"/>
        <v>0</v>
      </c>
      <c r="AN92" s="39">
        <f t="shared" si="158"/>
        <v>0</v>
      </c>
      <c r="AO92" s="39">
        <f t="shared" si="158"/>
        <v>0</v>
      </c>
      <c r="AP92" s="39">
        <f t="shared" si="158"/>
        <v>1155000</v>
      </c>
      <c r="AQ92" s="39">
        <f t="shared" si="158"/>
        <v>0</v>
      </c>
      <c r="AR92" s="39">
        <f t="shared" si="159"/>
        <v>1155000</v>
      </c>
      <c r="AS92" s="21">
        <v>0</v>
      </c>
      <c r="AT92" s="21">
        <v>0</v>
      </c>
      <c r="AU92" s="21">
        <v>0</v>
      </c>
      <c r="AV92" s="21">
        <v>0</v>
      </c>
      <c r="AW92" s="21">
        <v>0</v>
      </c>
      <c r="AX92" s="11">
        <v>0</v>
      </c>
      <c r="AY92" s="11">
        <f t="shared" si="160"/>
        <v>0</v>
      </c>
      <c r="AZ92" s="39">
        <f t="shared" si="161"/>
        <v>0</v>
      </c>
      <c r="BA92" s="39">
        <f t="shared" si="162"/>
        <v>0</v>
      </c>
      <c r="BB92" s="39">
        <f t="shared" si="163"/>
        <v>0</v>
      </c>
      <c r="BC92" s="39">
        <f t="shared" si="164"/>
        <v>0</v>
      </c>
      <c r="BD92" s="39">
        <f t="shared" si="165"/>
        <v>1155000</v>
      </c>
      <c r="BE92" s="39">
        <f t="shared" si="166"/>
        <v>0</v>
      </c>
      <c r="BF92" s="11">
        <f t="shared" si="167"/>
        <v>1155000</v>
      </c>
      <c r="BG92" s="11">
        <f t="shared" si="153"/>
        <v>1155000</v>
      </c>
      <c r="BH92" s="27" t="s">
        <v>324</v>
      </c>
      <c r="BI92" s="128" t="s">
        <v>68</v>
      </c>
      <c r="BJ92" s="161" t="s">
        <v>323</v>
      </c>
      <c r="BK92" s="39">
        <f t="shared" si="171"/>
        <v>1155</v>
      </c>
      <c r="BL92" s="39">
        <f t="shared" si="172"/>
        <v>1155</v>
      </c>
      <c r="BM92" s="39">
        <f t="shared" si="173"/>
        <v>0</v>
      </c>
      <c r="BN92" s="39">
        <f t="shared" si="174"/>
        <v>790</v>
      </c>
      <c r="BO92" s="39">
        <f t="shared" si="175"/>
        <v>365</v>
      </c>
      <c r="BP92" s="39">
        <f t="shared" si="176"/>
        <v>0</v>
      </c>
      <c r="BQ92" s="39">
        <f t="shared" si="177"/>
        <v>0</v>
      </c>
      <c r="BR92" s="39">
        <f t="shared" si="178"/>
        <v>1155</v>
      </c>
      <c r="BS92" s="11">
        <f t="shared" si="179"/>
        <v>1155</v>
      </c>
      <c r="BT92" s="80">
        <v>0</v>
      </c>
      <c r="BU92" s="80">
        <v>0</v>
      </c>
      <c r="BV92" s="80">
        <v>0</v>
      </c>
      <c r="BW92" s="80">
        <v>1155000</v>
      </c>
      <c r="BX92" s="80">
        <v>0</v>
      </c>
      <c r="BY92" s="80">
        <v>0</v>
      </c>
      <c r="BZ92" s="80">
        <v>0</v>
      </c>
      <c r="CA92" s="80">
        <v>0</v>
      </c>
      <c r="CB92" s="80">
        <v>0</v>
      </c>
      <c r="CC92" s="80">
        <v>0</v>
      </c>
      <c r="CD92" s="80">
        <v>0</v>
      </c>
      <c r="CE92" s="80">
        <v>0</v>
      </c>
      <c r="CF92" s="80">
        <v>0</v>
      </c>
      <c r="CG92" s="80">
        <v>0</v>
      </c>
      <c r="CH92" s="80">
        <v>0</v>
      </c>
      <c r="CI92" s="80">
        <v>0</v>
      </c>
      <c r="CJ92" s="23">
        <v>0</v>
      </c>
      <c r="CK92" s="12">
        <f t="shared" si="180"/>
        <v>1155000</v>
      </c>
      <c r="CL92" s="80">
        <v>0</v>
      </c>
      <c r="CM92" s="80">
        <v>0</v>
      </c>
      <c r="CN92" s="80">
        <v>0</v>
      </c>
      <c r="CO92" s="80">
        <v>0</v>
      </c>
      <c r="CP92" s="80">
        <v>0</v>
      </c>
      <c r="CQ92" s="80">
        <v>0</v>
      </c>
      <c r="CR92" s="80">
        <v>0</v>
      </c>
      <c r="CS92" s="80">
        <v>0</v>
      </c>
      <c r="CT92" s="80">
        <v>0</v>
      </c>
      <c r="CU92" s="80">
        <v>0</v>
      </c>
      <c r="CV92" s="80">
        <v>0</v>
      </c>
      <c r="CW92" s="80">
        <v>0</v>
      </c>
      <c r="CX92" s="80">
        <v>0</v>
      </c>
      <c r="CY92" s="80">
        <v>0</v>
      </c>
      <c r="CZ92" s="80">
        <v>0</v>
      </c>
      <c r="DA92" s="80">
        <v>0</v>
      </c>
      <c r="DB92" s="80">
        <v>0</v>
      </c>
      <c r="DC92" s="12">
        <f t="shared" si="181"/>
        <v>0</v>
      </c>
      <c r="DD92" s="12">
        <f t="shared" si="182"/>
        <v>1155000</v>
      </c>
      <c r="DE92" s="87" t="s">
        <v>325</v>
      </c>
    </row>
    <row r="93" spans="1:127" s="88" customFormat="1" ht="102">
      <c r="A93" s="151" t="s">
        <v>326</v>
      </c>
      <c r="B93" s="13" t="s">
        <v>327</v>
      </c>
      <c r="C93" s="13" t="s">
        <v>566</v>
      </c>
      <c r="D93" s="151" t="s">
        <v>580</v>
      </c>
      <c r="E93" s="151" t="s">
        <v>35</v>
      </c>
      <c r="F93" s="147"/>
      <c r="G93" s="145"/>
      <c r="H93" s="147" t="s">
        <v>323</v>
      </c>
      <c r="I93" s="153" t="s">
        <v>601</v>
      </c>
      <c r="J93" s="21">
        <v>0</v>
      </c>
      <c r="K93" s="26">
        <v>779000</v>
      </c>
      <c r="L93" s="26">
        <v>0</v>
      </c>
      <c r="M93" s="26">
        <v>0</v>
      </c>
      <c r="N93" s="26">
        <v>0</v>
      </c>
      <c r="O93" s="26">
        <v>0</v>
      </c>
      <c r="P93" s="11">
        <f t="shared" si="154"/>
        <v>779000</v>
      </c>
      <c r="Q93" s="21">
        <v>0</v>
      </c>
      <c r="R93" s="26">
        <v>1039000</v>
      </c>
      <c r="S93" s="21">
        <v>0</v>
      </c>
      <c r="T93" s="21">
        <v>0</v>
      </c>
      <c r="U93" s="21">
        <v>0</v>
      </c>
      <c r="V93" s="11">
        <v>0</v>
      </c>
      <c r="W93" s="11">
        <f t="shared" si="155"/>
        <v>1039000</v>
      </c>
      <c r="X93" s="21">
        <v>0</v>
      </c>
      <c r="Y93" s="26">
        <v>780000</v>
      </c>
      <c r="Z93" s="26">
        <v>0</v>
      </c>
      <c r="AA93" s="26">
        <v>0</v>
      </c>
      <c r="AB93" s="26">
        <v>0</v>
      </c>
      <c r="AC93" s="39">
        <v>0</v>
      </c>
      <c r="AD93" s="11">
        <f t="shared" si="156"/>
        <v>780000</v>
      </c>
      <c r="AE93" s="21">
        <v>0</v>
      </c>
      <c r="AF93" s="26">
        <v>0</v>
      </c>
      <c r="AG93" s="26">
        <v>0</v>
      </c>
      <c r="AH93" s="26">
        <v>0</v>
      </c>
      <c r="AI93" s="26">
        <v>0</v>
      </c>
      <c r="AJ93" s="21">
        <v>0</v>
      </c>
      <c r="AK93" s="11">
        <f t="shared" si="157"/>
        <v>0</v>
      </c>
      <c r="AL93" s="39">
        <f t="shared" si="158"/>
        <v>0</v>
      </c>
      <c r="AM93" s="39">
        <f t="shared" si="158"/>
        <v>2598000</v>
      </c>
      <c r="AN93" s="39">
        <f t="shared" si="158"/>
        <v>0</v>
      </c>
      <c r="AO93" s="39">
        <f t="shared" si="158"/>
        <v>0</v>
      </c>
      <c r="AP93" s="39">
        <f t="shared" si="158"/>
        <v>0</v>
      </c>
      <c r="AQ93" s="39">
        <f t="shared" si="158"/>
        <v>0</v>
      </c>
      <c r="AR93" s="39">
        <f t="shared" si="159"/>
        <v>2598000</v>
      </c>
      <c r="AS93" s="21">
        <v>0</v>
      </c>
      <c r="AT93" s="21">
        <v>0</v>
      </c>
      <c r="AU93" s="21">
        <v>0</v>
      </c>
      <c r="AV93" s="21">
        <v>0</v>
      </c>
      <c r="AW93" s="21">
        <v>0</v>
      </c>
      <c r="AX93" s="11">
        <v>0</v>
      </c>
      <c r="AY93" s="11">
        <f t="shared" si="160"/>
        <v>0</v>
      </c>
      <c r="AZ93" s="39">
        <f t="shared" si="161"/>
        <v>0</v>
      </c>
      <c r="BA93" s="39">
        <f t="shared" si="162"/>
        <v>2598000</v>
      </c>
      <c r="BB93" s="39">
        <f t="shared" si="163"/>
        <v>0</v>
      </c>
      <c r="BC93" s="39">
        <f t="shared" si="164"/>
        <v>0</v>
      </c>
      <c r="BD93" s="39">
        <f t="shared" si="165"/>
        <v>0</v>
      </c>
      <c r="BE93" s="39">
        <f t="shared" si="166"/>
        <v>0</v>
      </c>
      <c r="BF93" s="11">
        <f t="shared" si="167"/>
        <v>2598000</v>
      </c>
      <c r="BG93" s="11">
        <f t="shared" si="153"/>
        <v>2598000</v>
      </c>
      <c r="BH93" s="27" t="s">
        <v>328</v>
      </c>
      <c r="BI93" s="128" t="s">
        <v>186</v>
      </c>
      <c r="BJ93" s="161"/>
      <c r="BK93" s="39">
        <f t="shared" si="171"/>
        <v>2598</v>
      </c>
      <c r="BL93" s="39">
        <f t="shared" si="172"/>
        <v>2598</v>
      </c>
      <c r="BM93" s="39">
        <f t="shared" si="173"/>
        <v>779</v>
      </c>
      <c r="BN93" s="39">
        <f t="shared" si="174"/>
        <v>1039</v>
      </c>
      <c r="BO93" s="39">
        <f t="shared" si="175"/>
        <v>780</v>
      </c>
      <c r="BP93" s="39">
        <f t="shared" si="176"/>
        <v>0</v>
      </c>
      <c r="BQ93" s="39">
        <f t="shared" si="177"/>
        <v>0</v>
      </c>
      <c r="BR93" s="39">
        <f t="shared" si="178"/>
        <v>2598</v>
      </c>
      <c r="BS93" s="11">
        <f t="shared" si="179"/>
        <v>2598</v>
      </c>
      <c r="BT93" s="80">
        <v>0</v>
      </c>
      <c r="BU93" s="80">
        <v>0</v>
      </c>
      <c r="BV93" s="80">
        <v>0</v>
      </c>
      <c r="BW93" s="80">
        <v>2598000</v>
      </c>
      <c r="BX93" s="80">
        <v>0</v>
      </c>
      <c r="BY93" s="80">
        <v>0</v>
      </c>
      <c r="BZ93" s="80">
        <v>0</v>
      </c>
      <c r="CA93" s="80">
        <v>0</v>
      </c>
      <c r="CB93" s="80">
        <v>0</v>
      </c>
      <c r="CC93" s="80">
        <v>0</v>
      </c>
      <c r="CD93" s="80">
        <v>0</v>
      </c>
      <c r="CE93" s="80">
        <v>0</v>
      </c>
      <c r="CF93" s="80">
        <v>0</v>
      </c>
      <c r="CG93" s="80">
        <v>0</v>
      </c>
      <c r="CH93" s="80">
        <v>0</v>
      </c>
      <c r="CI93" s="80">
        <v>0</v>
      </c>
      <c r="CJ93" s="23">
        <v>0</v>
      </c>
      <c r="CK93" s="12">
        <f t="shared" si="180"/>
        <v>2598000</v>
      </c>
      <c r="CL93" s="80">
        <v>0</v>
      </c>
      <c r="CM93" s="80">
        <v>0</v>
      </c>
      <c r="CN93" s="80">
        <v>0</v>
      </c>
      <c r="CO93" s="80">
        <v>0</v>
      </c>
      <c r="CP93" s="80">
        <v>0</v>
      </c>
      <c r="CQ93" s="80">
        <v>0</v>
      </c>
      <c r="CR93" s="80">
        <v>0</v>
      </c>
      <c r="CS93" s="80">
        <v>0</v>
      </c>
      <c r="CT93" s="80">
        <v>0</v>
      </c>
      <c r="CU93" s="80">
        <v>0</v>
      </c>
      <c r="CV93" s="80">
        <v>0</v>
      </c>
      <c r="CW93" s="80">
        <v>0</v>
      </c>
      <c r="CX93" s="80">
        <v>0</v>
      </c>
      <c r="CY93" s="80">
        <v>0</v>
      </c>
      <c r="CZ93" s="80">
        <v>0</v>
      </c>
      <c r="DA93" s="80">
        <v>0</v>
      </c>
      <c r="DB93" s="80">
        <v>0</v>
      </c>
      <c r="DC93" s="12">
        <f t="shared" si="181"/>
        <v>0</v>
      </c>
      <c r="DD93" s="12">
        <f t="shared" si="182"/>
        <v>2598000</v>
      </c>
      <c r="DE93" s="87" t="s">
        <v>325</v>
      </c>
    </row>
    <row r="94" spans="1:127" s="7" customFormat="1" ht="38.25">
      <c r="A94" s="151" t="s">
        <v>329</v>
      </c>
      <c r="B94" s="151" t="s">
        <v>330</v>
      </c>
      <c r="C94" s="151" t="s">
        <v>572</v>
      </c>
      <c r="D94" s="151" t="s">
        <v>580</v>
      </c>
      <c r="E94" s="151" t="s">
        <v>26</v>
      </c>
      <c r="F94" s="147"/>
      <c r="G94" s="147"/>
      <c r="H94" s="147" t="s">
        <v>323</v>
      </c>
      <c r="I94" s="11"/>
      <c r="J94" s="39">
        <v>0</v>
      </c>
      <c r="K94" s="39">
        <v>120000</v>
      </c>
      <c r="L94" s="39">
        <v>0</v>
      </c>
      <c r="M94" s="39">
        <v>0</v>
      </c>
      <c r="N94" s="39">
        <v>77000</v>
      </c>
      <c r="O94" s="39">
        <v>0</v>
      </c>
      <c r="P94" s="21">
        <f t="shared" si="154"/>
        <v>197000</v>
      </c>
      <c r="Q94" s="39">
        <v>0</v>
      </c>
      <c r="R94" s="39">
        <v>1431000</v>
      </c>
      <c r="S94" s="39">
        <v>0</v>
      </c>
      <c r="T94" s="39">
        <v>0</v>
      </c>
      <c r="U94" s="39">
        <v>1489000</v>
      </c>
      <c r="V94" s="39">
        <v>0</v>
      </c>
      <c r="W94" s="21">
        <f t="shared" si="155"/>
        <v>2920000</v>
      </c>
      <c r="X94" s="39">
        <v>0</v>
      </c>
      <c r="Y94" s="39">
        <v>2054000</v>
      </c>
      <c r="Z94" s="39">
        <v>0</v>
      </c>
      <c r="AA94" s="39">
        <v>0</v>
      </c>
      <c r="AB94" s="39">
        <v>2138000</v>
      </c>
      <c r="AC94" s="39">
        <v>0</v>
      </c>
      <c r="AD94" s="21">
        <f t="shared" si="156"/>
        <v>4192000</v>
      </c>
      <c r="AE94" s="39">
        <v>0</v>
      </c>
      <c r="AF94" s="39">
        <v>1235000</v>
      </c>
      <c r="AG94" s="39">
        <v>0</v>
      </c>
      <c r="AH94" s="39">
        <v>0</v>
      </c>
      <c r="AI94" s="39">
        <v>1285000</v>
      </c>
      <c r="AJ94" s="39">
        <v>0</v>
      </c>
      <c r="AK94" s="21">
        <f t="shared" si="157"/>
        <v>2520000</v>
      </c>
      <c r="AL94" s="21">
        <f t="shared" ref="AL94:AR96" si="183">J94+Q94+X94+AE94</f>
        <v>0</v>
      </c>
      <c r="AM94" s="21">
        <f t="shared" si="183"/>
        <v>4840000</v>
      </c>
      <c r="AN94" s="21">
        <f t="shared" si="183"/>
        <v>0</v>
      </c>
      <c r="AO94" s="21">
        <f t="shared" si="183"/>
        <v>0</v>
      </c>
      <c r="AP94" s="21">
        <f t="shared" si="183"/>
        <v>4989000</v>
      </c>
      <c r="AQ94" s="21">
        <f t="shared" si="183"/>
        <v>0</v>
      </c>
      <c r="AR94" s="21">
        <f t="shared" si="183"/>
        <v>9829000</v>
      </c>
      <c r="AS94" s="21">
        <v>0</v>
      </c>
      <c r="AT94" s="21">
        <v>0</v>
      </c>
      <c r="AU94" s="21">
        <v>0</v>
      </c>
      <c r="AV94" s="21">
        <v>0</v>
      </c>
      <c r="AW94" s="21">
        <v>0</v>
      </c>
      <c r="AX94" s="21">
        <v>0</v>
      </c>
      <c r="AY94" s="21">
        <f t="shared" si="160"/>
        <v>0</v>
      </c>
      <c r="AZ94" s="39">
        <f t="shared" si="161"/>
        <v>0</v>
      </c>
      <c r="BA94" s="39">
        <f t="shared" si="162"/>
        <v>4840000</v>
      </c>
      <c r="BB94" s="39">
        <f t="shared" si="163"/>
        <v>0</v>
      </c>
      <c r="BC94" s="39">
        <f t="shared" si="164"/>
        <v>0</v>
      </c>
      <c r="BD94" s="39">
        <f t="shared" si="165"/>
        <v>4989000</v>
      </c>
      <c r="BE94" s="39">
        <f t="shared" si="166"/>
        <v>0</v>
      </c>
      <c r="BF94" s="11">
        <f t="shared" si="167"/>
        <v>9829000</v>
      </c>
      <c r="BG94" s="11">
        <f t="shared" si="153"/>
        <v>9829000</v>
      </c>
      <c r="BH94" s="128" t="s">
        <v>331</v>
      </c>
      <c r="BI94" s="128" t="s">
        <v>50</v>
      </c>
      <c r="BJ94" s="161"/>
      <c r="BK94" s="39">
        <f t="shared" si="171"/>
        <v>9829</v>
      </c>
      <c r="BL94" s="39">
        <f t="shared" si="172"/>
        <v>9829</v>
      </c>
      <c r="BM94" s="39">
        <f t="shared" si="173"/>
        <v>197</v>
      </c>
      <c r="BN94" s="39">
        <f t="shared" si="174"/>
        <v>2920</v>
      </c>
      <c r="BO94" s="39">
        <f t="shared" si="175"/>
        <v>4192</v>
      </c>
      <c r="BP94" s="39">
        <f t="shared" si="176"/>
        <v>2520</v>
      </c>
      <c r="BQ94" s="39">
        <f t="shared" si="177"/>
        <v>0</v>
      </c>
      <c r="BR94" s="39">
        <f t="shared" si="178"/>
        <v>9829</v>
      </c>
      <c r="BS94" s="11">
        <f t="shared" si="179"/>
        <v>9829</v>
      </c>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87" t="s">
        <v>325</v>
      </c>
    </row>
    <row r="95" spans="1:127" s="7" customFormat="1" ht="38.25">
      <c r="A95" s="151" t="s">
        <v>332</v>
      </c>
      <c r="B95" s="151" t="s">
        <v>330</v>
      </c>
      <c r="C95" s="151" t="s">
        <v>333</v>
      </c>
      <c r="D95" s="151" t="s">
        <v>580</v>
      </c>
      <c r="E95" s="151" t="s">
        <v>34</v>
      </c>
      <c r="F95" s="147"/>
      <c r="G95" s="147"/>
      <c r="H95" s="147" t="s">
        <v>323</v>
      </c>
      <c r="I95" s="11"/>
      <c r="J95" s="39">
        <v>0</v>
      </c>
      <c r="K95" s="39">
        <v>84000</v>
      </c>
      <c r="L95" s="39">
        <v>0</v>
      </c>
      <c r="M95" s="39">
        <v>0</v>
      </c>
      <c r="N95" s="39">
        <v>84000</v>
      </c>
      <c r="O95" s="39">
        <v>0</v>
      </c>
      <c r="P95" s="21">
        <f t="shared" si="154"/>
        <v>168000</v>
      </c>
      <c r="Q95" s="39">
        <v>1235000</v>
      </c>
      <c r="R95" s="39">
        <v>0</v>
      </c>
      <c r="S95" s="39">
        <v>0</v>
      </c>
      <c r="T95" s="39">
        <v>0</v>
      </c>
      <c r="U95" s="39">
        <v>1285000</v>
      </c>
      <c r="V95" s="39">
        <v>0</v>
      </c>
      <c r="W95" s="21">
        <f t="shared" si="155"/>
        <v>2520000</v>
      </c>
      <c r="X95" s="39">
        <v>0</v>
      </c>
      <c r="Y95" s="39">
        <v>1646000</v>
      </c>
      <c r="Z95" s="39">
        <v>0</v>
      </c>
      <c r="AA95" s="39">
        <v>0</v>
      </c>
      <c r="AB95" s="39">
        <v>1713000</v>
      </c>
      <c r="AC95" s="39">
        <v>0</v>
      </c>
      <c r="AD95" s="21">
        <f t="shared" si="156"/>
        <v>3359000</v>
      </c>
      <c r="AE95" s="39">
        <v>0</v>
      </c>
      <c r="AF95" s="39">
        <v>1235000</v>
      </c>
      <c r="AG95" s="39">
        <v>0</v>
      </c>
      <c r="AH95" s="39">
        <v>0</v>
      </c>
      <c r="AI95" s="39">
        <v>1285000</v>
      </c>
      <c r="AJ95" s="39">
        <v>0</v>
      </c>
      <c r="AK95" s="21">
        <f t="shared" si="157"/>
        <v>2520000</v>
      </c>
      <c r="AL95" s="21">
        <f t="shared" si="183"/>
        <v>1235000</v>
      </c>
      <c r="AM95" s="21">
        <f t="shared" si="183"/>
        <v>2965000</v>
      </c>
      <c r="AN95" s="21">
        <f t="shared" si="183"/>
        <v>0</v>
      </c>
      <c r="AO95" s="21">
        <f t="shared" si="183"/>
        <v>0</v>
      </c>
      <c r="AP95" s="21">
        <f t="shared" si="183"/>
        <v>4367000</v>
      </c>
      <c r="AQ95" s="21">
        <f t="shared" si="183"/>
        <v>0</v>
      </c>
      <c r="AR95" s="21">
        <f t="shared" si="183"/>
        <v>8567000</v>
      </c>
      <c r="AS95" s="21">
        <v>0</v>
      </c>
      <c r="AT95" s="21">
        <v>0</v>
      </c>
      <c r="AU95" s="21">
        <v>0</v>
      </c>
      <c r="AV95" s="21">
        <v>0</v>
      </c>
      <c r="AW95" s="21">
        <v>0</v>
      </c>
      <c r="AX95" s="21">
        <v>0</v>
      </c>
      <c r="AY95" s="21">
        <f t="shared" si="160"/>
        <v>0</v>
      </c>
      <c r="AZ95" s="39">
        <f t="shared" si="161"/>
        <v>1235000</v>
      </c>
      <c r="BA95" s="39">
        <f t="shared" si="162"/>
        <v>2965000</v>
      </c>
      <c r="BB95" s="39">
        <f t="shared" si="163"/>
        <v>0</v>
      </c>
      <c r="BC95" s="39">
        <f t="shared" si="164"/>
        <v>0</v>
      </c>
      <c r="BD95" s="39">
        <f t="shared" si="165"/>
        <v>4367000</v>
      </c>
      <c r="BE95" s="39">
        <f t="shared" si="166"/>
        <v>0</v>
      </c>
      <c r="BF95" s="11">
        <f t="shared" si="167"/>
        <v>8567000</v>
      </c>
      <c r="BG95" s="11">
        <f t="shared" si="153"/>
        <v>8567000</v>
      </c>
      <c r="BH95" s="128" t="s">
        <v>335</v>
      </c>
      <c r="BI95" s="128" t="s">
        <v>50</v>
      </c>
      <c r="BJ95" s="161"/>
      <c r="BK95" s="39">
        <f t="shared" si="171"/>
        <v>8567</v>
      </c>
      <c r="BL95" s="39">
        <f t="shared" si="172"/>
        <v>8567</v>
      </c>
      <c r="BM95" s="39">
        <f t="shared" si="173"/>
        <v>168</v>
      </c>
      <c r="BN95" s="39">
        <f t="shared" si="174"/>
        <v>2520</v>
      </c>
      <c r="BO95" s="39">
        <f t="shared" si="175"/>
        <v>3359</v>
      </c>
      <c r="BP95" s="39">
        <f t="shared" si="176"/>
        <v>2520</v>
      </c>
      <c r="BQ95" s="39">
        <f t="shared" si="177"/>
        <v>0</v>
      </c>
      <c r="BR95" s="39">
        <f t="shared" si="178"/>
        <v>8567</v>
      </c>
      <c r="BS95" s="11">
        <f t="shared" si="179"/>
        <v>8567</v>
      </c>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87" t="s">
        <v>325</v>
      </c>
    </row>
    <row r="96" spans="1:127" s="7" customFormat="1" ht="25.5">
      <c r="A96" s="151" t="s">
        <v>336</v>
      </c>
      <c r="B96" s="151" t="s">
        <v>330</v>
      </c>
      <c r="C96" s="151" t="s">
        <v>337</v>
      </c>
      <c r="D96" s="151" t="s">
        <v>87</v>
      </c>
      <c r="E96" s="151" t="s">
        <v>567</v>
      </c>
      <c r="F96" s="147"/>
      <c r="G96" s="147"/>
      <c r="H96" s="147" t="s">
        <v>323</v>
      </c>
      <c r="I96" s="11"/>
      <c r="J96" s="39">
        <v>0</v>
      </c>
      <c r="K96" s="39">
        <v>34000</v>
      </c>
      <c r="L96" s="39">
        <v>0</v>
      </c>
      <c r="M96" s="39">
        <v>0</v>
      </c>
      <c r="N96" s="39">
        <v>775000</v>
      </c>
      <c r="O96" s="39">
        <v>0</v>
      </c>
      <c r="P96" s="21">
        <f t="shared" si="154"/>
        <v>809000</v>
      </c>
      <c r="Q96" s="39">
        <v>0</v>
      </c>
      <c r="R96" s="39">
        <v>0</v>
      </c>
      <c r="S96" s="39">
        <v>0</v>
      </c>
      <c r="T96" s="39">
        <v>0</v>
      </c>
      <c r="U96" s="39">
        <v>2340000</v>
      </c>
      <c r="V96" s="39"/>
      <c r="W96" s="21">
        <f t="shared" si="155"/>
        <v>2340000</v>
      </c>
      <c r="X96" s="39">
        <v>0</v>
      </c>
      <c r="Y96" s="39">
        <v>58000</v>
      </c>
      <c r="Z96" s="39">
        <v>0</v>
      </c>
      <c r="AA96" s="39">
        <v>0</v>
      </c>
      <c r="AB96" s="39">
        <v>11513000</v>
      </c>
      <c r="AC96" s="39">
        <v>0</v>
      </c>
      <c r="AD96" s="21">
        <f t="shared" si="156"/>
        <v>11571000</v>
      </c>
      <c r="AE96" s="39">
        <v>0</v>
      </c>
      <c r="AF96" s="39">
        <v>120000</v>
      </c>
      <c r="AG96" s="39">
        <v>0</v>
      </c>
      <c r="AH96" s="39">
        <v>0</v>
      </c>
      <c r="AI96" s="39">
        <v>10475000</v>
      </c>
      <c r="AJ96" s="39">
        <v>0</v>
      </c>
      <c r="AK96" s="21">
        <f t="shared" si="157"/>
        <v>10595000</v>
      </c>
      <c r="AL96" s="21">
        <f t="shared" si="183"/>
        <v>0</v>
      </c>
      <c r="AM96" s="21">
        <f t="shared" si="183"/>
        <v>212000</v>
      </c>
      <c r="AN96" s="21">
        <f t="shared" si="183"/>
        <v>0</v>
      </c>
      <c r="AO96" s="21">
        <f t="shared" si="183"/>
        <v>0</v>
      </c>
      <c r="AP96" s="21">
        <f t="shared" si="183"/>
        <v>25103000</v>
      </c>
      <c r="AQ96" s="21">
        <f t="shared" si="183"/>
        <v>0</v>
      </c>
      <c r="AR96" s="21">
        <f t="shared" si="183"/>
        <v>25315000</v>
      </c>
      <c r="AS96" s="21">
        <v>0</v>
      </c>
      <c r="AT96" s="21">
        <v>0</v>
      </c>
      <c r="AU96" s="21">
        <v>0</v>
      </c>
      <c r="AV96" s="21">
        <v>0</v>
      </c>
      <c r="AW96" s="21">
        <v>0</v>
      </c>
      <c r="AX96" s="21">
        <v>0</v>
      </c>
      <c r="AY96" s="21">
        <f t="shared" si="160"/>
        <v>0</v>
      </c>
      <c r="AZ96" s="39">
        <f t="shared" si="161"/>
        <v>0</v>
      </c>
      <c r="BA96" s="39">
        <f t="shared" si="162"/>
        <v>212000</v>
      </c>
      <c r="BB96" s="39">
        <f t="shared" si="163"/>
        <v>0</v>
      </c>
      <c r="BC96" s="39">
        <f t="shared" si="164"/>
        <v>0</v>
      </c>
      <c r="BD96" s="39">
        <f t="shared" si="165"/>
        <v>25103000</v>
      </c>
      <c r="BE96" s="39">
        <f t="shared" si="166"/>
        <v>0</v>
      </c>
      <c r="BF96" s="11">
        <f t="shared" si="167"/>
        <v>25315000</v>
      </c>
      <c r="BG96" s="70">
        <f t="shared" si="153"/>
        <v>25315000</v>
      </c>
      <c r="BH96" s="128" t="s">
        <v>338</v>
      </c>
      <c r="BI96" s="128">
        <v>1234567890</v>
      </c>
      <c r="BJ96" s="161"/>
      <c r="BK96" s="39">
        <f t="shared" si="171"/>
        <v>25315</v>
      </c>
      <c r="BL96" s="39">
        <f t="shared" si="172"/>
        <v>25315</v>
      </c>
      <c r="BM96" s="39">
        <f t="shared" si="173"/>
        <v>809</v>
      </c>
      <c r="BN96" s="39">
        <f t="shared" si="174"/>
        <v>2340</v>
      </c>
      <c r="BO96" s="39">
        <f t="shared" si="175"/>
        <v>11571</v>
      </c>
      <c r="BP96" s="39">
        <f t="shared" si="176"/>
        <v>10595</v>
      </c>
      <c r="BQ96" s="39">
        <f t="shared" si="177"/>
        <v>0</v>
      </c>
      <c r="BR96" s="39">
        <f t="shared" si="178"/>
        <v>25315</v>
      </c>
      <c r="BS96" s="11">
        <f t="shared" si="179"/>
        <v>25315</v>
      </c>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87" t="s">
        <v>325</v>
      </c>
    </row>
    <row r="97" spans="1:127" s="7" customFormat="1">
      <c r="A97" s="151" t="s">
        <v>339</v>
      </c>
      <c r="B97" s="13"/>
      <c r="C97" s="13"/>
      <c r="D97" s="151"/>
      <c r="E97" s="151"/>
      <c r="F97" s="147"/>
      <c r="G97" s="147"/>
      <c r="H97" s="147"/>
      <c r="I97" s="13"/>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70">
        <f t="shared" si="153"/>
        <v>0</v>
      </c>
      <c r="BH97" s="28"/>
      <c r="BI97" s="29"/>
      <c r="BJ97" s="28"/>
      <c r="BK97" s="30"/>
      <c r="BL97" s="30"/>
      <c r="BM97" s="30"/>
      <c r="BN97" s="30"/>
      <c r="BO97" s="30"/>
      <c r="BP97" s="30"/>
      <c r="BQ97" s="30"/>
      <c r="BR97" s="30"/>
      <c r="BS97" s="30"/>
      <c r="BT97" s="89"/>
      <c r="BU97" s="89"/>
      <c r="BV97" s="89"/>
      <c r="BW97" s="89"/>
      <c r="BX97" s="89"/>
      <c r="BY97" s="89"/>
      <c r="BZ97" s="89"/>
      <c r="CA97" s="89"/>
      <c r="CB97" s="89"/>
      <c r="CC97" s="89"/>
      <c r="CD97" s="89"/>
      <c r="CE97" s="89"/>
      <c r="CF97" s="89"/>
      <c r="CG97" s="89"/>
      <c r="CH97" s="89"/>
      <c r="CI97" s="89"/>
      <c r="CJ97" s="89"/>
      <c r="CK97" s="90">
        <f>SUM(BT97:CJ97)</f>
        <v>0</v>
      </c>
      <c r="CL97" s="89"/>
      <c r="CM97" s="89"/>
      <c r="CN97" s="89"/>
      <c r="CO97" s="89"/>
      <c r="CP97" s="89"/>
      <c r="CQ97" s="89"/>
      <c r="CR97" s="89"/>
      <c r="CS97" s="89"/>
      <c r="CT97" s="89"/>
      <c r="CU97" s="89"/>
      <c r="CV97" s="89"/>
      <c r="CW97" s="89"/>
      <c r="CX97" s="89"/>
      <c r="CY97" s="89"/>
      <c r="CZ97" s="89"/>
      <c r="DA97" s="89"/>
      <c r="DB97" s="89"/>
      <c r="DC97" s="90">
        <f>SUM(CL97:DB97)+CK97</f>
        <v>0</v>
      </c>
      <c r="DD97" s="90">
        <f>SUM(CM97:DC97)+CL97</f>
        <v>0</v>
      </c>
      <c r="DE97" s="28"/>
      <c r="DF97" s="91"/>
      <c r="DG97" s="91"/>
      <c r="DH97" s="91"/>
      <c r="DI97" s="91"/>
      <c r="DJ97" s="91"/>
      <c r="DK97" s="91"/>
      <c r="DL97" s="91"/>
      <c r="DM97" s="91"/>
      <c r="DN97" s="91"/>
      <c r="DO97" s="91"/>
      <c r="DP97" s="91"/>
      <c r="DQ97" s="91"/>
      <c r="DR97" s="91"/>
      <c r="DS97" s="91"/>
      <c r="DT97" s="91"/>
      <c r="DU97" s="91"/>
      <c r="DV97" s="91"/>
      <c r="DW97" s="91"/>
    </row>
    <row r="98" spans="1:127" s="7" customFormat="1" ht="51">
      <c r="A98" s="151" t="s">
        <v>340</v>
      </c>
      <c r="B98" s="13"/>
      <c r="C98" s="13"/>
      <c r="D98" s="39"/>
      <c r="E98" s="39"/>
      <c r="F98" s="143"/>
      <c r="G98" s="143"/>
      <c r="H98" s="143"/>
      <c r="I98" s="13"/>
      <c r="J98" s="13"/>
      <c r="K98" s="13"/>
      <c r="L98" s="13"/>
      <c r="M98" s="13"/>
      <c r="N98" s="13"/>
      <c r="O98" s="13"/>
      <c r="P98" s="13"/>
      <c r="Q98" s="13"/>
      <c r="R98" s="13"/>
      <c r="S98" s="13"/>
      <c r="T98" s="13"/>
      <c r="U98" s="13"/>
      <c r="V98" s="21"/>
      <c r="W98" s="21"/>
      <c r="X98" s="13"/>
      <c r="Y98" s="13"/>
      <c r="Z98" s="13"/>
      <c r="AA98" s="13"/>
      <c r="AB98" s="13"/>
      <c r="AC98" s="13"/>
      <c r="AD98" s="21"/>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70">
        <f t="shared" si="153"/>
        <v>0</v>
      </c>
      <c r="BH98" s="31"/>
      <c r="BI98" s="92"/>
      <c r="BJ98" s="93"/>
      <c r="BK98" s="92"/>
      <c r="BL98" s="92"/>
      <c r="BM98" s="31"/>
      <c r="BN98" s="93"/>
      <c r="BO98" s="93"/>
      <c r="BP98" s="31"/>
      <c r="BQ98" s="31"/>
      <c r="BR98" s="31"/>
      <c r="BS98" s="31"/>
      <c r="BT98" s="94"/>
      <c r="BU98" s="94"/>
      <c r="BV98" s="94"/>
      <c r="BW98" s="94"/>
      <c r="BX98" s="94"/>
      <c r="BY98" s="94"/>
      <c r="BZ98" s="94"/>
      <c r="CA98" s="94"/>
      <c r="CB98" s="94"/>
      <c r="CC98" s="94"/>
      <c r="CD98" s="94"/>
      <c r="CE98" s="94"/>
      <c r="CF98" s="94"/>
      <c r="CG98" s="94"/>
      <c r="CH98" s="94"/>
      <c r="CI98" s="94"/>
      <c r="CJ98" s="94"/>
      <c r="CK98" s="95">
        <f>SUM(BT98:CJ98)</f>
        <v>0</v>
      </c>
      <c r="CL98" s="94"/>
      <c r="CM98" s="94"/>
      <c r="CN98" s="94"/>
      <c r="CO98" s="94"/>
      <c r="CP98" s="94"/>
      <c r="CQ98" s="94"/>
      <c r="CR98" s="94"/>
      <c r="CS98" s="94"/>
      <c r="CT98" s="94"/>
      <c r="CU98" s="94"/>
      <c r="CV98" s="94"/>
      <c r="CW98" s="94"/>
      <c r="CX98" s="94"/>
      <c r="CY98" s="94"/>
      <c r="CZ98" s="94"/>
      <c r="DA98" s="94"/>
      <c r="DB98" s="94"/>
      <c r="DC98" s="95"/>
      <c r="DD98" s="95"/>
      <c r="DE98" s="31"/>
      <c r="DF98" s="96"/>
      <c r="DG98" s="96"/>
      <c r="DH98" s="96"/>
      <c r="DI98" s="96"/>
      <c r="DJ98" s="96"/>
      <c r="DK98" s="96"/>
      <c r="DL98" s="96"/>
      <c r="DM98" s="96"/>
      <c r="DN98" s="96"/>
      <c r="DO98" s="96"/>
      <c r="DP98" s="96"/>
      <c r="DQ98" s="96"/>
      <c r="DR98" s="96"/>
      <c r="DS98" s="96"/>
      <c r="DT98" s="96"/>
      <c r="DU98" s="96"/>
      <c r="DV98" s="96"/>
      <c r="DW98" s="96"/>
    </row>
    <row r="99" spans="1:127" s="7" customFormat="1" ht="38.25">
      <c r="A99" s="151" t="s">
        <v>44</v>
      </c>
      <c r="B99" s="13"/>
      <c r="C99" s="13"/>
      <c r="D99" s="151"/>
      <c r="E99" s="151"/>
      <c r="F99" s="147"/>
      <c r="G99" s="147"/>
      <c r="H99" s="147"/>
      <c r="I99" s="13"/>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70">
        <f t="shared" si="153"/>
        <v>0</v>
      </c>
      <c r="BH99" s="32"/>
      <c r="BI99" s="33"/>
      <c r="BJ99" s="32"/>
      <c r="BK99" s="97"/>
      <c r="BL99" s="97"/>
      <c r="BM99" s="97"/>
      <c r="BN99" s="97"/>
      <c r="BO99" s="97"/>
      <c r="BP99" s="97"/>
      <c r="BQ99" s="97"/>
      <c r="BR99" s="97"/>
      <c r="BS99" s="97"/>
      <c r="BT99" s="98"/>
      <c r="BU99" s="98"/>
      <c r="BV99" s="98"/>
      <c r="BW99" s="98"/>
      <c r="BX99" s="98"/>
      <c r="BY99" s="98"/>
      <c r="BZ99" s="98"/>
      <c r="CA99" s="98"/>
      <c r="CB99" s="98"/>
      <c r="CC99" s="98"/>
      <c r="CD99" s="98"/>
      <c r="CE99" s="98"/>
      <c r="CF99" s="98"/>
      <c r="CG99" s="98"/>
      <c r="CH99" s="98"/>
      <c r="CI99" s="98"/>
      <c r="CJ99" s="98"/>
      <c r="CK99" s="99">
        <f>SUM(BT99:CJ99)</f>
        <v>0</v>
      </c>
      <c r="CL99" s="98"/>
      <c r="CM99" s="98"/>
      <c r="CN99" s="98"/>
      <c r="CO99" s="98"/>
      <c r="CP99" s="98"/>
      <c r="CQ99" s="98"/>
      <c r="CR99" s="98"/>
      <c r="CS99" s="98"/>
      <c r="CT99" s="98"/>
      <c r="CU99" s="98"/>
      <c r="CV99" s="98"/>
      <c r="CW99" s="98"/>
      <c r="CX99" s="98"/>
      <c r="CY99" s="98"/>
      <c r="CZ99" s="98"/>
      <c r="DA99" s="98"/>
      <c r="DB99" s="98"/>
      <c r="DC99" s="99"/>
      <c r="DD99" s="99"/>
      <c r="DE99" s="32"/>
      <c r="DF99" s="100"/>
      <c r="DG99" s="100"/>
      <c r="DH99" s="100"/>
      <c r="DI99" s="100"/>
      <c r="DJ99" s="100"/>
      <c r="DK99" s="100"/>
      <c r="DL99" s="100"/>
      <c r="DM99" s="100"/>
      <c r="DN99" s="100"/>
      <c r="DO99" s="100"/>
      <c r="DP99" s="100"/>
      <c r="DQ99" s="100"/>
      <c r="DR99" s="100"/>
      <c r="DS99" s="100"/>
      <c r="DT99" s="100"/>
      <c r="DU99" s="100"/>
      <c r="DV99" s="100"/>
      <c r="DW99" s="100"/>
    </row>
    <row r="100" spans="1:127" s="7" customFormat="1" ht="25.5">
      <c r="A100" s="151" t="s">
        <v>341</v>
      </c>
      <c r="B100" s="13"/>
      <c r="C100" s="13"/>
      <c r="D100" s="151"/>
      <c r="E100" s="151"/>
      <c r="F100" s="147"/>
      <c r="G100" s="147"/>
      <c r="H100" s="147"/>
      <c r="I100" s="13"/>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70">
        <f t="shared" si="153"/>
        <v>0</v>
      </c>
      <c r="BH100" s="8"/>
      <c r="BI100" s="9"/>
      <c r="BJ100" s="8"/>
      <c r="BK100" s="67"/>
      <c r="BL100" s="67"/>
      <c r="BM100" s="67"/>
      <c r="BN100" s="67"/>
      <c r="BO100" s="67"/>
      <c r="BP100" s="67"/>
      <c r="BQ100" s="67"/>
      <c r="BR100" s="67"/>
      <c r="BS100" s="67"/>
      <c r="BT100" s="85"/>
      <c r="BU100" s="85"/>
      <c r="BV100" s="85"/>
      <c r="BW100" s="85"/>
      <c r="BX100" s="85"/>
      <c r="BY100" s="85"/>
      <c r="BZ100" s="85"/>
      <c r="CA100" s="85"/>
      <c r="CB100" s="85"/>
      <c r="CC100" s="85"/>
      <c r="CD100" s="85"/>
      <c r="CE100" s="85"/>
      <c r="CF100" s="85"/>
      <c r="CG100" s="85"/>
      <c r="CH100" s="85"/>
      <c r="CI100" s="85"/>
      <c r="CJ100" s="85"/>
      <c r="CK100" s="71"/>
      <c r="CL100" s="85"/>
      <c r="CM100" s="85"/>
      <c r="CN100" s="85"/>
      <c r="CO100" s="85"/>
      <c r="CP100" s="85"/>
      <c r="CQ100" s="85"/>
      <c r="CR100" s="85"/>
      <c r="CS100" s="85"/>
      <c r="CT100" s="85"/>
      <c r="CU100" s="85"/>
      <c r="CV100" s="85"/>
      <c r="CW100" s="85"/>
      <c r="CX100" s="85"/>
      <c r="CY100" s="85"/>
      <c r="CZ100" s="85"/>
      <c r="DA100" s="85"/>
      <c r="DB100" s="85"/>
      <c r="DC100" s="71"/>
      <c r="DD100" s="71"/>
      <c r="DE100" s="8"/>
      <c r="DF100" s="69"/>
      <c r="DG100" s="69"/>
      <c r="DH100" s="69"/>
      <c r="DI100" s="69"/>
      <c r="DJ100" s="69"/>
      <c r="DK100" s="69"/>
      <c r="DL100" s="69"/>
      <c r="DM100" s="69"/>
      <c r="DN100" s="69"/>
      <c r="DO100" s="69"/>
      <c r="DP100" s="69"/>
      <c r="DQ100" s="69"/>
      <c r="DR100" s="69"/>
      <c r="DS100" s="69"/>
      <c r="DT100" s="69"/>
      <c r="DU100" s="69"/>
      <c r="DV100" s="69"/>
      <c r="DW100" s="69"/>
    </row>
    <row r="101" spans="1:127" s="7" customFormat="1">
      <c r="A101" s="151" t="s">
        <v>342</v>
      </c>
      <c r="B101" s="13"/>
      <c r="C101" s="13"/>
      <c r="D101" s="151"/>
      <c r="E101" s="151"/>
      <c r="F101" s="147"/>
      <c r="G101" s="147"/>
      <c r="H101" s="147"/>
      <c r="I101" s="13"/>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70">
        <f t="shared" si="153"/>
        <v>0</v>
      </c>
      <c r="BH101" s="13"/>
      <c r="BI101" s="128"/>
      <c r="BJ101" s="13"/>
      <c r="BK101" s="39"/>
      <c r="BL101" s="39"/>
      <c r="BM101" s="39"/>
      <c r="BN101" s="39"/>
      <c r="BO101" s="39"/>
      <c r="BP101" s="39"/>
      <c r="BQ101" s="39"/>
      <c r="BR101" s="39"/>
      <c r="BS101" s="39"/>
      <c r="BT101" s="101"/>
      <c r="BU101" s="101"/>
      <c r="BV101" s="101"/>
      <c r="BW101" s="101"/>
      <c r="BX101" s="101"/>
      <c r="BY101" s="101"/>
      <c r="BZ101" s="101"/>
      <c r="CA101" s="101"/>
      <c r="CB101" s="101"/>
      <c r="CC101" s="101"/>
      <c r="CD101" s="101"/>
      <c r="CE101" s="101"/>
      <c r="CF101" s="101"/>
      <c r="CG101" s="101"/>
      <c r="CH101" s="101"/>
      <c r="CI101" s="101"/>
      <c r="CJ101" s="101"/>
      <c r="CK101" s="102"/>
      <c r="CL101" s="101"/>
      <c r="CM101" s="101"/>
      <c r="CN101" s="101"/>
      <c r="CO101" s="101"/>
      <c r="CP101" s="101"/>
      <c r="CQ101" s="101"/>
      <c r="CR101" s="101"/>
      <c r="CS101" s="101"/>
      <c r="CT101" s="101"/>
      <c r="CU101" s="101"/>
      <c r="CV101" s="101"/>
      <c r="CW101" s="101"/>
      <c r="CX101" s="101"/>
      <c r="CY101" s="101"/>
      <c r="CZ101" s="101"/>
      <c r="DA101" s="80"/>
      <c r="DB101" s="80"/>
      <c r="DC101" s="12"/>
      <c r="DD101" s="12"/>
      <c r="DE101" s="128"/>
    </row>
    <row r="102" spans="1:127" s="7" customFormat="1" ht="38.25">
      <c r="A102" s="151" t="s">
        <v>343</v>
      </c>
      <c r="B102" s="13" t="s">
        <v>344</v>
      </c>
      <c r="C102" s="13"/>
      <c r="D102" s="151"/>
      <c r="E102" s="151"/>
      <c r="F102" s="147"/>
      <c r="G102" s="147"/>
      <c r="H102" s="147"/>
      <c r="I102" s="13"/>
      <c r="J102" s="26">
        <f t="shared" ref="J102:AO102" si="184">SUM(J103:J104)</f>
        <v>0</v>
      </c>
      <c r="K102" s="26">
        <f t="shared" si="184"/>
        <v>0</v>
      </c>
      <c r="L102" s="26">
        <f t="shared" si="184"/>
        <v>0</v>
      </c>
      <c r="M102" s="26">
        <f t="shared" si="184"/>
        <v>0</v>
      </c>
      <c r="N102" s="26">
        <f t="shared" si="184"/>
        <v>15637650</v>
      </c>
      <c r="O102" s="26">
        <f t="shared" si="184"/>
        <v>0</v>
      </c>
      <c r="P102" s="26">
        <f t="shared" si="184"/>
        <v>15637650</v>
      </c>
      <c r="Q102" s="26">
        <f t="shared" si="184"/>
        <v>0</v>
      </c>
      <c r="R102" s="26">
        <f t="shared" si="184"/>
        <v>0</v>
      </c>
      <c r="S102" s="26">
        <f t="shared" si="184"/>
        <v>0</v>
      </c>
      <c r="T102" s="26">
        <f t="shared" si="184"/>
        <v>0</v>
      </c>
      <c r="U102" s="26">
        <f t="shared" si="184"/>
        <v>7394460</v>
      </c>
      <c r="V102" s="26">
        <f t="shared" si="184"/>
        <v>0</v>
      </c>
      <c r="W102" s="26">
        <f t="shared" si="184"/>
        <v>7394460</v>
      </c>
      <c r="X102" s="26">
        <f t="shared" si="184"/>
        <v>0</v>
      </c>
      <c r="Y102" s="26">
        <f t="shared" si="184"/>
        <v>0</v>
      </c>
      <c r="Z102" s="26">
        <f t="shared" si="184"/>
        <v>0</v>
      </c>
      <c r="AA102" s="26">
        <f t="shared" si="184"/>
        <v>0</v>
      </c>
      <c r="AB102" s="26">
        <f t="shared" si="184"/>
        <v>0</v>
      </c>
      <c r="AC102" s="26">
        <f t="shared" si="184"/>
        <v>0</v>
      </c>
      <c r="AD102" s="26">
        <f t="shared" si="184"/>
        <v>0</v>
      </c>
      <c r="AE102" s="26">
        <f t="shared" si="184"/>
        <v>0</v>
      </c>
      <c r="AF102" s="26">
        <f t="shared" si="184"/>
        <v>0</v>
      </c>
      <c r="AG102" s="26">
        <f t="shared" si="184"/>
        <v>0</v>
      </c>
      <c r="AH102" s="26">
        <f t="shared" si="184"/>
        <v>0</v>
      </c>
      <c r="AI102" s="26">
        <f t="shared" si="184"/>
        <v>0</v>
      </c>
      <c r="AJ102" s="26">
        <f t="shared" si="184"/>
        <v>0</v>
      </c>
      <c r="AK102" s="26">
        <f t="shared" si="184"/>
        <v>0</v>
      </c>
      <c r="AL102" s="26">
        <f t="shared" si="184"/>
        <v>0</v>
      </c>
      <c r="AM102" s="26">
        <f t="shared" si="184"/>
        <v>0</v>
      </c>
      <c r="AN102" s="26">
        <f t="shared" si="184"/>
        <v>0</v>
      </c>
      <c r="AO102" s="26">
        <f t="shared" si="184"/>
        <v>0</v>
      </c>
      <c r="AP102" s="26">
        <f t="shared" ref="AP102:BF102" si="185">SUM(AP103:AP104)</f>
        <v>23032110</v>
      </c>
      <c r="AQ102" s="26">
        <f t="shared" si="185"/>
        <v>0</v>
      </c>
      <c r="AR102" s="26">
        <f t="shared" si="185"/>
        <v>23032110</v>
      </c>
      <c r="AS102" s="26">
        <f t="shared" si="185"/>
        <v>0</v>
      </c>
      <c r="AT102" s="26">
        <f t="shared" si="185"/>
        <v>0</v>
      </c>
      <c r="AU102" s="26">
        <f t="shared" si="185"/>
        <v>0</v>
      </c>
      <c r="AV102" s="26">
        <f t="shared" si="185"/>
        <v>0</v>
      </c>
      <c r="AW102" s="26">
        <f t="shared" si="185"/>
        <v>0</v>
      </c>
      <c r="AX102" s="26">
        <f t="shared" si="185"/>
        <v>0</v>
      </c>
      <c r="AY102" s="26">
        <f t="shared" si="185"/>
        <v>0</v>
      </c>
      <c r="AZ102" s="26">
        <f t="shared" si="185"/>
        <v>0</v>
      </c>
      <c r="BA102" s="26">
        <f t="shared" si="185"/>
        <v>0</v>
      </c>
      <c r="BB102" s="26">
        <f t="shared" si="185"/>
        <v>0</v>
      </c>
      <c r="BC102" s="26">
        <f t="shared" si="185"/>
        <v>0</v>
      </c>
      <c r="BD102" s="26">
        <f t="shared" si="185"/>
        <v>23032110</v>
      </c>
      <c r="BE102" s="26">
        <f t="shared" si="185"/>
        <v>0</v>
      </c>
      <c r="BF102" s="26">
        <f t="shared" si="185"/>
        <v>23032110</v>
      </c>
      <c r="BG102" s="70">
        <f t="shared" si="153"/>
        <v>23032110</v>
      </c>
      <c r="BH102" s="13"/>
      <c r="BI102" s="128"/>
      <c r="BJ102" s="13"/>
      <c r="BK102" s="26">
        <f>SUM(BK103:BK104)</f>
        <v>23032.11</v>
      </c>
      <c r="BL102" s="26">
        <f>SUM(BL103:BL104)</f>
        <v>23032.11</v>
      </c>
      <c r="BM102" s="26">
        <f t="shared" ref="BM102:BS102" si="186">SUM(BM103:BM104)</f>
        <v>15637.650000000001</v>
      </c>
      <c r="BN102" s="26">
        <f t="shared" si="186"/>
        <v>7394.46</v>
      </c>
      <c r="BO102" s="26">
        <f t="shared" si="186"/>
        <v>0</v>
      </c>
      <c r="BP102" s="26">
        <f t="shared" si="186"/>
        <v>0</v>
      </c>
      <c r="BQ102" s="26">
        <f t="shared" si="186"/>
        <v>0</v>
      </c>
      <c r="BR102" s="26">
        <f t="shared" si="186"/>
        <v>23032.11</v>
      </c>
      <c r="BS102" s="26">
        <f t="shared" si="186"/>
        <v>23032.11</v>
      </c>
      <c r="BT102" s="101"/>
      <c r="BU102" s="101"/>
      <c r="BV102" s="101"/>
      <c r="BW102" s="101"/>
      <c r="BX102" s="101"/>
      <c r="BY102" s="101"/>
      <c r="BZ102" s="101"/>
      <c r="CA102" s="101"/>
      <c r="CB102" s="101"/>
      <c r="CC102" s="101"/>
      <c r="CD102" s="101"/>
      <c r="CE102" s="101"/>
      <c r="CF102" s="101"/>
      <c r="CG102" s="101"/>
      <c r="CH102" s="101"/>
      <c r="CI102" s="101"/>
      <c r="CJ102" s="101"/>
      <c r="CK102" s="102"/>
      <c r="CL102" s="101"/>
      <c r="CM102" s="101"/>
      <c r="CN102" s="101"/>
      <c r="CO102" s="101"/>
      <c r="CP102" s="101"/>
      <c r="CQ102" s="101"/>
      <c r="CR102" s="101"/>
      <c r="CS102" s="101"/>
      <c r="CT102" s="101"/>
      <c r="CU102" s="101"/>
      <c r="CV102" s="101"/>
      <c r="CW102" s="101"/>
      <c r="CX102" s="101"/>
      <c r="CY102" s="101"/>
      <c r="CZ102" s="101"/>
      <c r="DA102" s="80"/>
      <c r="DB102" s="80"/>
      <c r="DC102" s="12"/>
      <c r="DD102" s="12"/>
      <c r="DE102" s="128"/>
    </row>
    <row r="103" spans="1:127" ht="63.75">
      <c r="A103" s="151" t="s">
        <v>345</v>
      </c>
      <c r="B103" s="13" t="s">
        <v>346</v>
      </c>
      <c r="C103" s="13" t="s">
        <v>347</v>
      </c>
      <c r="D103" s="151" t="s">
        <v>87</v>
      </c>
      <c r="E103" s="151" t="s">
        <v>568</v>
      </c>
      <c r="F103" s="147" t="s">
        <v>590</v>
      </c>
      <c r="G103" s="147" t="s">
        <v>349</v>
      </c>
      <c r="H103" s="55" t="s">
        <v>614</v>
      </c>
      <c r="I103" s="55" t="s">
        <v>602</v>
      </c>
      <c r="J103" s="26">
        <v>0</v>
      </c>
      <c r="K103" s="26">
        <v>0</v>
      </c>
      <c r="L103" s="26">
        <v>0</v>
      </c>
      <c r="M103" s="26">
        <v>0</v>
      </c>
      <c r="N103" s="26">
        <v>9067510</v>
      </c>
      <c r="O103" s="21">
        <v>0</v>
      </c>
      <c r="P103" s="26">
        <f>SUM(J103:O103)</f>
        <v>9067510</v>
      </c>
      <c r="Q103" s="26">
        <v>0</v>
      </c>
      <c r="R103" s="26">
        <v>0</v>
      </c>
      <c r="S103" s="26">
        <v>0</v>
      </c>
      <c r="T103" s="26">
        <v>0</v>
      </c>
      <c r="U103" s="21">
        <v>824320</v>
      </c>
      <c r="V103" s="26">
        <v>0</v>
      </c>
      <c r="W103" s="26">
        <f>SUM(Q103:V103)</f>
        <v>824320</v>
      </c>
      <c r="X103" s="26">
        <v>0</v>
      </c>
      <c r="Y103" s="26">
        <v>0</v>
      </c>
      <c r="Z103" s="26">
        <v>0</v>
      </c>
      <c r="AA103" s="21">
        <v>0</v>
      </c>
      <c r="AB103" s="26">
        <v>0</v>
      </c>
      <c r="AC103" s="26">
        <v>0</v>
      </c>
      <c r="AD103" s="26">
        <f>SUM(X103:AC103)</f>
        <v>0</v>
      </c>
      <c r="AE103" s="26">
        <v>0</v>
      </c>
      <c r="AF103" s="26">
        <v>0</v>
      </c>
      <c r="AG103" s="21">
        <v>0</v>
      </c>
      <c r="AH103" s="21">
        <v>0</v>
      </c>
      <c r="AI103" s="21">
        <v>0</v>
      </c>
      <c r="AJ103" s="21">
        <v>0</v>
      </c>
      <c r="AK103" s="21">
        <f>SUM(AE103:AJ103)</f>
        <v>0</v>
      </c>
      <c r="AL103" s="39">
        <f t="shared" ref="AL103:AQ104" si="187">+J103+Q103+X103+AE103</f>
        <v>0</v>
      </c>
      <c r="AM103" s="39">
        <f t="shared" si="187"/>
        <v>0</v>
      </c>
      <c r="AN103" s="39">
        <f t="shared" si="187"/>
        <v>0</v>
      </c>
      <c r="AO103" s="39">
        <f t="shared" si="187"/>
        <v>0</v>
      </c>
      <c r="AP103" s="39">
        <f t="shared" si="187"/>
        <v>9891830</v>
      </c>
      <c r="AQ103" s="39">
        <f t="shared" si="187"/>
        <v>0</v>
      </c>
      <c r="AR103" s="39">
        <f>SUM(AL103:AQ103)</f>
        <v>9891830</v>
      </c>
      <c r="AS103" s="21">
        <v>0</v>
      </c>
      <c r="AT103" s="21">
        <v>0</v>
      </c>
      <c r="AU103" s="21">
        <v>0</v>
      </c>
      <c r="AV103" s="21">
        <v>0</v>
      </c>
      <c r="AW103" s="21">
        <v>0</v>
      </c>
      <c r="AX103" s="21">
        <v>0</v>
      </c>
      <c r="AY103" s="21">
        <f>SUM(AS103:AX103)</f>
        <v>0</v>
      </c>
      <c r="AZ103" s="39">
        <f t="shared" ref="AZ103:BE104" si="188">+AL103+AS103</f>
        <v>0</v>
      </c>
      <c r="BA103" s="39">
        <f t="shared" si="188"/>
        <v>0</v>
      </c>
      <c r="BB103" s="39">
        <f t="shared" si="188"/>
        <v>0</v>
      </c>
      <c r="BC103" s="39">
        <f t="shared" si="188"/>
        <v>0</v>
      </c>
      <c r="BD103" s="39">
        <f t="shared" si="188"/>
        <v>9891830</v>
      </c>
      <c r="BE103" s="39">
        <f t="shared" si="188"/>
        <v>0</v>
      </c>
      <c r="BF103" s="11">
        <f>SUM(AZ103:BE103)</f>
        <v>9891830</v>
      </c>
      <c r="BG103" s="70">
        <f t="shared" si="153"/>
        <v>9891830</v>
      </c>
      <c r="BH103" s="35" t="s">
        <v>351</v>
      </c>
      <c r="BI103" s="129" t="s">
        <v>348</v>
      </c>
      <c r="BJ103" s="157" t="s">
        <v>350</v>
      </c>
      <c r="BK103" s="39">
        <f>(+AR103)/1000</f>
        <v>9891.83</v>
      </c>
      <c r="BL103" s="39">
        <f>(+BF103)/1000</f>
        <v>9891.83</v>
      </c>
      <c r="BM103" s="39">
        <f>(+P103)/1000</f>
        <v>9067.51</v>
      </c>
      <c r="BN103" s="39">
        <f>(+W103)/1000</f>
        <v>824.32</v>
      </c>
      <c r="BO103" s="39">
        <f>(+AD103)/1000</f>
        <v>0</v>
      </c>
      <c r="BP103" s="39">
        <f>(+AK103)/1000</f>
        <v>0</v>
      </c>
      <c r="BQ103" s="39">
        <f>(+AY103)/1000</f>
        <v>0</v>
      </c>
      <c r="BR103" s="39">
        <f t="shared" ref="BR103:BR104" si="189">+BM103+BN103+BO103+BP103</f>
        <v>9891.83</v>
      </c>
      <c r="BS103" s="11">
        <f t="shared" ref="BS103:BS104" si="190">+BR103+BQ103</f>
        <v>9891.83</v>
      </c>
      <c r="BT103" s="85">
        <v>0</v>
      </c>
      <c r="BU103" s="85">
        <v>0</v>
      </c>
      <c r="BV103" s="85">
        <v>0</v>
      </c>
      <c r="BW103" s="85">
        <v>0</v>
      </c>
      <c r="BX103" s="85">
        <v>0</v>
      </c>
      <c r="BY103" s="85">
        <v>0</v>
      </c>
      <c r="BZ103" s="85">
        <v>0</v>
      </c>
      <c r="CA103" s="85">
        <v>0</v>
      </c>
      <c r="CB103" s="85">
        <v>0</v>
      </c>
      <c r="CC103" s="85">
        <v>0</v>
      </c>
      <c r="CD103" s="85">
        <v>0</v>
      </c>
      <c r="CE103" s="85">
        <v>0</v>
      </c>
      <c r="CF103" s="85">
        <v>0</v>
      </c>
      <c r="CG103" s="85">
        <v>0</v>
      </c>
      <c r="CH103" s="85">
        <v>0</v>
      </c>
      <c r="CI103" s="85">
        <v>0</v>
      </c>
      <c r="CJ103" s="85">
        <v>0</v>
      </c>
      <c r="CK103" s="102">
        <f>SUM(BT103:CJ103)</f>
        <v>0</v>
      </c>
      <c r="CL103" s="85">
        <v>0</v>
      </c>
      <c r="CM103" s="85">
        <v>0</v>
      </c>
      <c r="CN103" s="85">
        <v>0</v>
      </c>
      <c r="CO103" s="85">
        <v>0</v>
      </c>
      <c r="CP103" s="85">
        <v>0</v>
      </c>
      <c r="CQ103" s="85">
        <v>0</v>
      </c>
      <c r="CR103" s="85">
        <v>0</v>
      </c>
      <c r="CS103" s="85">
        <v>0</v>
      </c>
      <c r="CT103" s="85">
        <v>0</v>
      </c>
      <c r="CU103" s="85">
        <v>0</v>
      </c>
      <c r="CV103" s="85">
        <v>0</v>
      </c>
      <c r="CW103" s="85">
        <v>0</v>
      </c>
      <c r="CX103" s="85">
        <v>0</v>
      </c>
      <c r="CY103" s="85">
        <v>0</v>
      </c>
      <c r="CZ103" s="85">
        <v>0</v>
      </c>
      <c r="DA103" s="80">
        <v>0</v>
      </c>
      <c r="DB103" s="80">
        <v>0</v>
      </c>
      <c r="DC103" s="12">
        <f>SUM(CL103:DB103)</f>
        <v>0</v>
      </c>
      <c r="DD103" s="12">
        <f>+DC103+CK103</f>
        <v>0</v>
      </c>
      <c r="DE103" s="128" t="s">
        <v>352</v>
      </c>
    </row>
    <row r="104" spans="1:127" ht="153">
      <c r="A104" s="151" t="s">
        <v>353</v>
      </c>
      <c r="B104" s="13" t="s">
        <v>346</v>
      </c>
      <c r="C104" s="13" t="s">
        <v>354</v>
      </c>
      <c r="D104" s="151" t="s">
        <v>87</v>
      </c>
      <c r="E104" s="151" t="s">
        <v>571</v>
      </c>
      <c r="F104" s="147" t="s">
        <v>590</v>
      </c>
      <c r="G104" s="147" t="s">
        <v>349</v>
      </c>
      <c r="H104" s="55" t="s">
        <v>614</v>
      </c>
      <c r="I104" s="55" t="s">
        <v>603</v>
      </c>
      <c r="J104" s="26">
        <v>0</v>
      </c>
      <c r="K104" s="26">
        <v>0</v>
      </c>
      <c r="L104" s="26">
        <v>0</v>
      </c>
      <c r="M104" s="26">
        <v>0</v>
      </c>
      <c r="N104" s="26">
        <v>6570140</v>
      </c>
      <c r="O104" s="21">
        <v>0</v>
      </c>
      <c r="P104" s="26">
        <f>SUM(J104:O104)</f>
        <v>6570140</v>
      </c>
      <c r="Q104" s="26">
        <v>0</v>
      </c>
      <c r="R104" s="26">
        <v>0</v>
      </c>
      <c r="S104" s="26">
        <v>0</v>
      </c>
      <c r="T104" s="26">
        <v>0</v>
      </c>
      <c r="U104" s="21">
        <v>6570140</v>
      </c>
      <c r="V104" s="26">
        <v>0</v>
      </c>
      <c r="W104" s="26">
        <f>SUM(Q104:V104)</f>
        <v>6570140</v>
      </c>
      <c r="X104" s="26">
        <v>0</v>
      </c>
      <c r="Y104" s="26">
        <v>0</v>
      </c>
      <c r="Z104" s="26">
        <v>0</v>
      </c>
      <c r="AA104" s="21">
        <v>0</v>
      </c>
      <c r="AB104" s="26">
        <v>0</v>
      </c>
      <c r="AC104" s="26">
        <v>0</v>
      </c>
      <c r="AD104" s="26">
        <f>SUM(X104:AC104)</f>
        <v>0</v>
      </c>
      <c r="AE104" s="26">
        <v>0</v>
      </c>
      <c r="AF104" s="26">
        <v>0</v>
      </c>
      <c r="AG104" s="21">
        <v>0</v>
      </c>
      <c r="AH104" s="21">
        <v>0</v>
      </c>
      <c r="AI104" s="21">
        <v>0</v>
      </c>
      <c r="AJ104" s="21">
        <v>0</v>
      </c>
      <c r="AK104" s="21">
        <f>SUM(AE104:AJ104)</f>
        <v>0</v>
      </c>
      <c r="AL104" s="39">
        <f t="shared" si="187"/>
        <v>0</v>
      </c>
      <c r="AM104" s="39">
        <f t="shared" si="187"/>
        <v>0</v>
      </c>
      <c r="AN104" s="39">
        <f t="shared" si="187"/>
        <v>0</v>
      </c>
      <c r="AO104" s="39">
        <f t="shared" si="187"/>
        <v>0</v>
      </c>
      <c r="AP104" s="39">
        <f t="shared" si="187"/>
        <v>13140280</v>
      </c>
      <c r="AQ104" s="39">
        <f t="shared" si="187"/>
        <v>0</v>
      </c>
      <c r="AR104" s="39">
        <f>SUM(AL104:AQ104)</f>
        <v>13140280</v>
      </c>
      <c r="AS104" s="21">
        <v>0</v>
      </c>
      <c r="AT104" s="21">
        <v>0</v>
      </c>
      <c r="AU104" s="21">
        <v>0</v>
      </c>
      <c r="AV104" s="21">
        <v>0</v>
      </c>
      <c r="AW104" s="21">
        <v>0</v>
      </c>
      <c r="AX104" s="21">
        <v>0</v>
      </c>
      <c r="AY104" s="21">
        <f>SUM(AS104:AX104)</f>
        <v>0</v>
      </c>
      <c r="AZ104" s="39">
        <f t="shared" si="188"/>
        <v>0</v>
      </c>
      <c r="BA104" s="39">
        <f t="shared" si="188"/>
        <v>0</v>
      </c>
      <c r="BB104" s="39">
        <f t="shared" si="188"/>
        <v>0</v>
      </c>
      <c r="BC104" s="39">
        <f t="shared" si="188"/>
        <v>0</v>
      </c>
      <c r="BD104" s="39">
        <f t="shared" si="188"/>
        <v>13140280</v>
      </c>
      <c r="BE104" s="39">
        <f t="shared" si="188"/>
        <v>0</v>
      </c>
      <c r="BF104" s="11">
        <f>SUM(AZ104:BE104)</f>
        <v>13140280</v>
      </c>
      <c r="BG104" s="70">
        <f t="shared" si="153"/>
        <v>13140280</v>
      </c>
      <c r="BH104" s="35" t="s">
        <v>355</v>
      </c>
      <c r="BI104" s="129" t="s">
        <v>356</v>
      </c>
      <c r="BJ104" s="158"/>
      <c r="BK104" s="39">
        <f>(+AR104)/1000</f>
        <v>13140.28</v>
      </c>
      <c r="BL104" s="39">
        <f>(+BF104)/1000</f>
        <v>13140.28</v>
      </c>
      <c r="BM104" s="39">
        <f>(+P104)/1000</f>
        <v>6570.14</v>
      </c>
      <c r="BN104" s="39">
        <f>(+W104)/1000</f>
        <v>6570.14</v>
      </c>
      <c r="BO104" s="39">
        <f>(+AD104)/1000</f>
        <v>0</v>
      </c>
      <c r="BP104" s="39">
        <f>(+AK104)/1000</f>
        <v>0</v>
      </c>
      <c r="BQ104" s="39">
        <f>(+AY104)/1000</f>
        <v>0</v>
      </c>
      <c r="BR104" s="39">
        <f t="shared" si="189"/>
        <v>13140.28</v>
      </c>
      <c r="BS104" s="11">
        <f t="shared" si="190"/>
        <v>13140.28</v>
      </c>
      <c r="BT104" s="85">
        <v>0</v>
      </c>
      <c r="BU104" s="85">
        <v>0</v>
      </c>
      <c r="BV104" s="85">
        <v>0</v>
      </c>
      <c r="BW104" s="85">
        <v>0</v>
      </c>
      <c r="BX104" s="85">
        <v>0</v>
      </c>
      <c r="BY104" s="85">
        <v>0</v>
      </c>
      <c r="BZ104" s="85">
        <v>0</v>
      </c>
      <c r="CA104" s="85">
        <v>0</v>
      </c>
      <c r="CB104" s="85">
        <v>0</v>
      </c>
      <c r="CC104" s="85">
        <v>0</v>
      </c>
      <c r="CD104" s="85">
        <v>0</v>
      </c>
      <c r="CE104" s="85">
        <v>0</v>
      </c>
      <c r="CF104" s="85">
        <v>0</v>
      </c>
      <c r="CG104" s="85">
        <v>0</v>
      </c>
      <c r="CH104" s="85">
        <v>0</v>
      </c>
      <c r="CI104" s="85">
        <v>0</v>
      </c>
      <c r="CJ104" s="85">
        <v>0</v>
      </c>
      <c r="CK104" s="102">
        <f>SUM(BT104:CJ104)</f>
        <v>0</v>
      </c>
      <c r="CL104" s="85">
        <v>0</v>
      </c>
      <c r="CM104" s="85">
        <v>0</v>
      </c>
      <c r="CN104" s="85">
        <v>0</v>
      </c>
      <c r="CO104" s="85">
        <v>0</v>
      </c>
      <c r="CP104" s="85">
        <v>0</v>
      </c>
      <c r="CQ104" s="85">
        <v>0</v>
      </c>
      <c r="CR104" s="85">
        <v>0</v>
      </c>
      <c r="CS104" s="85">
        <v>0</v>
      </c>
      <c r="CT104" s="85">
        <v>0</v>
      </c>
      <c r="CU104" s="85">
        <v>0</v>
      </c>
      <c r="CV104" s="85">
        <v>0</v>
      </c>
      <c r="CW104" s="85">
        <v>0</v>
      </c>
      <c r="CX104" s="85">
        <v>0</v>
      </c>
      <c r="CY104" s="85">
        <v>0</v>
      </c>
      <c r="CZ104" s="85">
        <v>0</v>
      </c>
      <c r="DA104" s="80">
        <v>0</v>
      </c>
      <c r="DB104" s="80">
        <v>0</v>
      </c>
      <c r="DC104" s="12">
        <f>SUM(CL104:DB104)</f>
        <v>0</v>
      </c>
      <c r="DD104" s="12">
        <f>+DC104+CK104</f>
        <v>0</v>
      </c>
      <c r="DE104" s="128" t="s">
        <v>352</v>
      </c>
    </row>
    <row r="105" spans="1:127" s="7" customFormat="1">
      <c r="A105" s="151" t="s">
        <v>357</v>
      </c>
      <c r="B105" s="13"/>
      <c r="C105" s="13"/>
      <c r="D105" s="151"/>
      <c r="E105" s="151"/>
      <c r="F105" s="147"/>
      <c r="G105" s="146"/>
      <c r="H105" s="146"/>
      <c r="I105" s="36"/>
      <c r="J105" s="21">
        <f t="shared" ref="J105:AO105" si="191">SUM(J106:J106)</f>
        <v>257700</v>
      </c>
      <c r="K105" s="21">
        <f t="shared" si="191"/>
        <v>0</v>
      </c>
      <c r="L105" s="21">
        <f t="shared" si="191"/>
        <v>0</v>
      </c>
      <c r="M105" s="21">
        <f t="shared" si="191"/>
        <v>0</v>
      </c>
      <c r="N105" s="21">
        <f t="shared" si="191"/>
        <v>1473300</v>
      </c>
      <c r="O105" s="21">
        <f t="shared" si="191"/>
        <v>0</v>
      </c>
      <c r="P105" s="21">
        <f t="shared" si="191"/>
        <v>1731000</v>
      </c>
      <c r="Q105" s="21">
        <f t="shared" si="191"/>
        <v>0</v>
      </c>
      <c r="R105" s="21">
        <f t="shared" si="191"/>
        <v>0</v>
      </c>
      <c r="S105" s="21">
        <f t="shared" si="191"/>
        <v>0</v>
      </c>
      <c r="T105" s="21">
        <f t="shared" si="191"/>
        <v>0</v>
      </c>
      <c r="U105" s="21">
        <f t="shared" si="191"/>
        <v>1576100</v>
      </c>
      <c r="V105" s="21">
        <f t="shared" si="191"/>
        <v>0</v>
      </c>
      <c r="W105" s="21">
        <f t="shared" si="191"/>
        <v>1576100</v>
      </c>
      <c r="X105" s="21">
        <f t="shared" si="191"/>
        <v>0</v>
      </c>
      <c r="Y105" s="21">
        <f t="shared" si="191"/>
        <v>0</v>
      </c>
      <c r="Z105" s="21">
        <f t="shared" si="191"/>
        <v>0</v>
      </c>
      <c r="AA105" s="21">
        <f t="shared" si="191"/>
        <v>0</v>
      </c>
      <c r="AB105" s="21">
        <f t="shared" si="191"/>
        <v>2384400</v>
      </c>
      <c r="AC105" s="21">
        <f t="shared" si="191"/>
        <v>0</v>
      </c>
      <c r="AD105" s="21">
        <f t="shared" si="191"/>
        <v>2384400</v>
      </c>
      <c r="AE105" s="21">
        <f t="shared" si="191"/>
        <v>0</v>
      </c>
      <c r="AF105" s="21">
        <f t="shared" si="191"/>
        <v>0</v>
      </c>
      <c r="AG105" s="21">
        <f t="shared" si="191"/>
        <v>0</v>
      </c>
      <c r="AH105" s="21">
        <f t="shared" si="191"/>
        <v>0</v>
      </c>
      <c r="AI105" s="21">
        <f t="shared" si="191"/>
        <v>0</v>
      </c>
      <c r="AJ105" s="21">
        <f t="shared" si="191"/>
        <v>0</v>
      </c>
      <c r="AK105" s="21">
        <f t="shared" si="191"/>
        <v>0</v>
      </c>
      <c r="AL105" s="21">
        <f t="shared" si="191"/>
        <v>257700</v>
      </c>
      <c r="AM105" s="21">
        <f t="shared" si="191"/>
        <v>0</v>
      </c>
      <c r="AN105" s="21">
        <f t="shared" si="191"/>
        <v>0</v>
      </c>
      <c r="AO105" s="21">
        <f t="shared" si="191"/>
        <v>0</v>
      </c>
      <c r="AP105" s="21">
        <f t="shared" ref="AP105:BF105" si="192">SUM(AP106:AP106)</f>
        <v>5433800</v>
      </c>
      <c r="AQ105" s="21">
        <f t="shared" si="192"/>
        <v>0</v>
      </c>
      <c r="AR105" s="21">
        <f t="shared" si="192"/>
        <v>5691500</v>
      </c>
      <c r="AS105" s="21">
        <f t="shared" si="192"/>
        <v>0</v>
      </c>
      <c r="AT105" s="21">
        <f t="shared" si="192"/>
        <v>0</v>
      </c>
      <c r="AU105" s="21">
        <f t="shared" si="192"/>
        <v>0</v>
      </c>
      <c r="AV105" s="21">
        <f t="shared" si="192"/>
        <v>0</v>
      </c>
      <c r="AW105" s="21">
        <f t="shared" si="192"/>
        <v>0</v>
      </c>
      <c r="AX105" s="21">
        <f t="shared" si="192"/>
        <v>0</v>
      </c>
      <c r="AY105" s="21">
        <f t="shared" si="192"/>
        <v>0</v>
      </c>
      <c r="AZ105" s="21">
        <f t="shared" si="192"/>
        <v>257700</v>
      </c>
      <c r="BA105" s="21">
        <f t="shared" si="192"/>
        <v>0</v>
      </c>
      <c r="BB105" s="21">
        <f t="shared" si="192"/>
        <v>0</v>
      </c>
      <c r="BC105" s="21">
        <f t="shared" si="192"/>
        <v>0</v>
      </c>
      <c r="BD105" s="21">
        <f t="shared" si="192"/>
        <v>5433800</v>
      </c>
      <c r="BE105" s="21">
        <f t="shared" si="192"/>
        <v>0</v>
      </c>
      <c r="BF105" s="21">
        <f t="shared" si="192"/>
        <v>5691500</v>
      </c>
      <c r="BG105" s="70">
        <f t="shared" si="153"/>
        <v>5691500</v>
      </c>
      <c r="BH105" s="13"/>
      <c r="BI105" s="128"/>
      <c r="BJ105" s="36"/>
      <c r="BK105" s="21">
        <f>SUM(BK106)</f>
        <v>5691.5</v>
      </c>
      <c r="BL105" s="21">
        <f>SUM(BL106)</f>
        <v>5691.5</v>
      </c>
      <c r="BM105" s="21">
        <f t="shared" ref="BM105:BS105" si="193">SUM(BM106:BM106)</f>
        <v>1731</v>
      </c>
      <c r="BN105" s="21">
        <f t="shared" si="193"/>
        <v>1576.1</v>
      </c>
      <c r="BO105" s="21">
        <f t="shared" si="193"/>
        <v>2384.4</v>
      </c>
      <c r="BP105" s="21">
        <f t="shared" si="193"/>
        <v>0</v>
      </c>
      <c r="BQ105" s="21">
        <f t="shared" si="193"/>
        <v>0</v>
      </c>
      <c r="BR105" s="21">
        <f t="shared" si="193"/>
        <v>5691.5</v>
      </c>
      <c r="BS105" s="21">
        <f t="shared" si="193"/>
        <v>5691.5</v>
      </c>
      <c r="BT105" s="80"/>
      <c r="BU105" s="80"/>
      <c r="BV105" s="80"/>
      <c r="BW105" s="80"/>
      <c r="BX105" s="80"/>
      <c r="BY105" s="80"/>
      <c r="BZ105" s="80"/>
      <c r="CA105" s="80"/>
      <c r="CB105" s="80"/>
      <c r="CC105" s="80"/>
      <c r="CD105" s="80"/>
      <c r="CE105" s="80"/>
      <c r="CF105" s="80"/>
      <c r="CG105" s="80"/>
      <c r="CH105" s="80"/>
      <c r="CI105" s="80"/>
      <c r="CJ105" s="80"/>
      <c r="CK105" s="12"/>
      <c r="CL105" s="80"/>
      <c r="CM105" s="80"/>
      <c r="CN105" s="80"/>
      <c r="CO105" s="80"/>
      <c r="CP105" s="80"/>
      <c r="CQ105" s="80"/>
      <c r="CR105" s="80"/>
      <c r="CS105" s="80"/>
      <c r="CT105" s="80"/>
      <c r="CU105" s="80"/>
      <c r="CV105" s="80"/>
      <c r="CW105" s="80"/>
      <c r="CX105" s="80"/>
      <c r="CY105" s="80"/>
      <c r="CZ105" s="80"/>
      <c r="DA105" s="80"/>
      <c r="DB105" s="80"/>
      <c r="DC105" s="12"/>
      <c r="DD105" s="12"/>
      <c r="DE105" s="128"/>
    </row>
    <row r="106" spans="1:127" ht="76.5">
      <c r="A106" s="151" t="s">
        <v>358</v>
      </c>
      <c r="B106" s="13" t="s">
        <v>359</v>
      </c>
      <c r="C106" s="13"/>
      <c r="D106" s="151" t="s">
        <v>580</v>
      </c>
      <c r="E106" s="151" t="s">
        <v>40</v>
      </c>
      <c r="F106" s="147" t="s">
        <v>590</v>
      </c>
      <c r="G106" s="147">
        <v>4</v>
      </c>
      <c r="H106" s="147" t="s">
        <v>360</v>
      </c>
      <c r="I106" s="55" t="s">
        <v>626</v>
      </c>
      <c r="J106" s="26">
        <v>257700</v>
      </c>
      <c r="K106" s="26">
        <v>0</v>
      </c>
      <c r="L106" s="26">
        <v>0</v>
      </c>
      <c r="M106" s="26">
        <v>0</v>
      </c>
      <c r="N106" s="26">
        <v>1473300</v>
      </c>
      <c r="O106" s="21">
        <v>0</v>
      </c>
      <c r="P106" s="26">
        <f>SUM(J106:O106)</f>
        <v>1731000</v>
      </c>
      <c r="Q106" s="26">
        <v>0</v>
      </c>
      <c r="R106" s="26">
        <v>0</v>
      </c>
      <c r="S106" s="26">
        <v>0</v>
      </c>
      <c r="T106" s="26">
        <v>0</v>
      </c>
      <c r="U106" s="21">
        <v>1576100</v>
      </c>
      <c r="V106" s="26">
        <v>0</v>
      </c>
      <c r="W106" s="26">
        <f>SUM(Q106:V106)</f>
        <v>1576100</v>
      </c>
      <c r="X106" s="26">
        <v>0</v>
      </c>
      <c r="Y106" s="26">
        <v>0</v>
      </c>
      <c r="Z106" s="26">
        <v>0</v>
      </c>
      <c r="AA106" s="21">
        <v>0</v>
      </c>
      <c r="AB106" s="26">
        <v>2384400</v>
      </c>
      <c r="AC106" s="26">
        <v>0</v>
      </c>
      <c r="AD106" s="26">
        <f>SUM(X106:AC106)</f>
        <v>2384400</v>
      </c>
      <c r="AE106" s="26">
        <v>0</v>
      </c>
      <c r="AF106" s="26">
        <v>0</v>
      </c>
      <c r="AG106" s="21">
        <v>0</v>
      </c>
      <c r="AH106" s="21">
        <v>0</v>
      </c>
      <c r="AI106" s="21">
        <v>0</v>
      </c>
      <c r="AJ106" s="21">
        <v>0</v>
      </c>
      <c r="AK106" s="21">
        <f>SUM(AE106:AJ106)</f>
        <v>0</v>
      </c>
      <c r="AL106" s="39">
        <f t="shared" ref="AL106:AQ106" si="194">+J106+Q106+X106+AE106</f>
        <v>257700</v>
      </c>
      <c r="AM106" s="39">
        <f t="shared" si="194"/>
        <v>0</v>
      </c>
      <c r="AN106" s="39">
        <f t="shared" si="194"/>
        <v>0</v>
      </c>
      <c r="AO106" s="39">
        <f t="shared" si="194"/>
        <v>0</v>
      </c>
      <c r="AP106" s="39">
        <f t="shared" si="194"/>
        <v>5433800</v>
      </c>
      <c r="AQ106" s="39">
        <f t="shared" si="194"/>
        <v>0</v>
      </c>
      <c r="AR106" s="39">
        <f>SUM(AL106:AQ106)</f>
        <v>5691500</v>
      </c>
      <c r="AS106" s="21">
        <v>0</v>
      </c>
      <c r="AT106" s="21">
        <v>0</v>
      </c>
      <c r="AU106" s="21">
        <v>0</v>
      </c>
      <c r="AV106" s="21">
        <v>0</v>
      </c>
      <c r="AW106" s="21">
        <v>0</v>
      </c>
      <c r="AX106" s="21">
        <v>0</v>
      </c>
      <c r="AY106" s="21">
        <f>SUM(AS106:AX106)</f>
        <v>0</v>
      </c>
      <c r="AZ106" s="39">
        <f t="shared" ref="AZ106:BE106" si="195">+AL106+AS106</f>
        <v>257700</v>
      </c>
      <c r="BA106" s="39">
        <f t="shared" si="195"/>
        <v>0</v>
      </c>
      <c r="BB106" s="39">
        <f t="shared" si="195"/>
        <v>0</v>
      </c>
      <c r="BC106" s="39">
        <f t="shared" si="195"/>
        <v>0</v>
      </c>
      <c r="BD106" s="39">
        <f t="shared" si="195"/>
        <v>5433800</v>
      </c>
      <c r="BE106" s="39">
        <f t="shared" si="195"/>
        <v>0</v>
      </c>
      <c r="BF106" s="11">
        <f>SUM(AZ106:BE106)</f>
        <v>5691500</v>
      </c>
      <c r="BG106" s="70">
        <f t="shared" si="153"/>
        <v>5691500</v>
      </c>
      <c r="BH106" s="35" t="s">
        <v>361</v>
      </c>
      <c r="BI106" s="129" t="s">
        <v>40</v>
      </c>
      <c r="BJ106" s="129" t="s">
        <v>360</v>
      </c>
      <c r="BK106" s="39">
        <f>(+AR106)/1000</f>
        <v>5691.5</v>
      </c>
      <c r="BL106" s="39">
        <f>(+BF106)/1000</f>
        <v>5691.5</v>
      </c>
      <c r="BM106" s="39">
        <f>(+P106)/1000</f>
        <v>1731</v>
      </c>
      <c r="BN106" s="39">
        <f>(+W106)/1000</f>
        <v>1576.1</v>
      </c>
      <c r="BO106" s="39">
        <f>(+AD106)/1000</f>
        <v>2384.4</v>
      </c>
      <c r="BP106" s="39">
        <f>(+AK106)/1000</f>
        <v>0</v>
      </c>
      <c r="BQ106" s="39">
        <f>(+AY106)/1000</f>
        <v>0</v>
      </c>
      <c r="BR106" s="39">
        <f t="shared" ref="BR106" si="196">+BM106+BN106+BO106+BP106</f>
        <v>5691.5</v>
      </c>
      <c r="BS106" s="11">
        <f t="shared" ref="BS106" si="197">+BR106+BQ106</f>
        <v>5691.5</v>
      </c>
      <c r="BT106" s="85">
        <v>0</v>
      </c>
      <c r="BU106" s="85">
        <v>0</v>
      </c>
      <c r="BV106" s="85">
        <v>0</v>
      </c>
      <c r="BW106" s="85">
        <v>0</v>
      </c>
      <c r="BX106" s="85">
        <v>0</v>
      </c>
      <c r="BY106" s="85">
        <v>0</v>
      </c>
      <c r="BZ106" s="85">
        <v>0</v>
      </c>
      <c r="CA106" s="85">
        <v>0</v>
      </c>
      <c r="CB106" s="85">
        <v>0</v>
      </c>
      <c r="CC106" s="85">
        <v>0</v>
      </c>
      <c r="CD106" s="85">
        <v>0</v>
      </c>
      <c r="CE106" s="85">
        <v>0</v>
      </c>
      <c r="CF106" s="85">
        <v>0</v>
      </c>
      <c r="CG106" s="85">
        <v>0</v>
      </c>
      <c r="CH106" s="85">
        <v>0</v>
      </c>
      <c r="CI106" s="85">
        <v>0</v>
      </c>
      <c r="CJ106" s="85">
        <v>0</v>
      </c>
      <c r="CK106" s="102">
        <f>SUM(BT106:CJ106)</f>
        <v>0</v>
      </c>
      <c r="CL106" s="85">
        <v>0</v>
      </c>
      <c r="CM106" s="85">
        <v>0</v>
      </c>
      <c r="CN106" s="85">
        <v>0</v>
      </c>
      <c r="CO106" s="85">
        <v>0</v>
      </c>
      <c r="CP106" s="85">
        <v>0</v>
      </c>
      <c r="CQ106" s="85">
        <v>0</v>
      </c>
      <c r="CR106" s="85">
        <v>0</v>
      </c>
      <c r="CS106" s="85">
        <v>0</v>
      </c>
      <c r="CT106" s="85">
        <v>0</v>
      </c>
      <c r="CU106" s="85">
        <v>0</v>
      </c>
      <c r="CV106" s="85">
        <v>0</v>
      </c>
      <c r="CW106" s="85">
        <v>0</v>
      </c>
      <c r="CX106" s="85">
        <v>0</v>
      </c>
      <c r="CY106" s="85">
        <v>0</v>
      </c>
      <c r="CZ106" s="85">
        <v>0</v>
      </c>
      <c r="DA106" s="80">
        <v>0</v>
      </c>
      <c r="DB106" s="80">
        <v>0</v>
      </c>
      <c r="DC106" s="12">
        <f>SUM(CL106:DB106)</f>
        <v>0</v>
      </c>
      <c r="DD106" s="12">
        <f>+DC106+CK106</f>
        <v>0</v>
      </c>
      <c r="DE106" s="128" t="s">
        <v>352</v>
      </c>
    </row>
    <row r="107" spans="1:127" s="7" customFormat="1" ht="30" customHeight="1">
      <c r="A107" s="13" t="s">
        <v>362</v>
      </c>
      <c r="B107" s="13"/>
      <c r="C107" s="13"/>
      <c r="D107" s="151"/>
      <c r="E107" s="151"/>
      <c r="F107" s="147"/>
      <c r="G107" s="147"/>
      <c r="H107" s="147"/>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70">
        <f t="shared" si="153"/>
        <v>0</v>
      </c>
      <c r="BH107" s="28"/>
      <c r="BI107" s="29"/>
      <c r="BJ107" s="28"/>
      <c r="BK107" s="30"/>
      <c r="BL107" s="30"/>
      <c r="BM107" s="28"/>
      <c r="BN107" s="28"/>
      <c r="BO107" s="28"/>
      <c r="BP107" s="28"/>
      <c r="BQ107" s="28"/>
      <c r="BR107" s="28"/>
      <c r="BS107" s="28"/>
      <c r="BT107" s="89"/>
      <c r="BU107" s="89"/>
      <c r="BV107" s="89"/>
      <c r="BW107" s="89"/>
      <c r="BX107" s="89"/>
      <c r="BY107" s="89"/>
      <c r="BZ107" s="89"/>
      <c r="CA107" s="89"/>
      <c r="CB107" s="89"/>
      <c r="CC107" s="89"/>
      <c r="CD107" s="89"/>
      <c r="CE107" s="89"/>
      <c r="CF107" s="89"/>
      <c r="CG107" s="89"/>
      <c r="CH107" s="89"/>
      <c r="CI107" s="89"/>
      <c r="CJ107" s="105"/>
      <c r="CK107" s="90"/>
      <c r="CL107" s="89"/>
      <c r="CM107" s="89"/>
      <c r="CN107" s="89"/>
      <c r="CO107" s="89"/>
      <c r="CP107" s="89"/>
      <c r="CQ107" s="89"/>
      <c r="CR107" s="89"/>
      <c r="CS107" s="89"/>
      <c r="CT107" s="89"/>
      <c r="CU107" s="89"/>
      <c r="CV107" s="89"/>
      <c r="CW107" s="89"/>
      <c r="CX107" s="89"/>
      <c r="CY107" s="89"/>
      <c r="CZ107" s="89"/>
      <c r="DA107" s="89"/>
      <c r="DB107" s="89"/>
      <c r="DC107" s="90"/>
      <c r="DD107" s="90"/>
      <c r="DE107" s="28"/>
      <c r="DF107" s="91"/>
      <c r="DG107" s="91"/>
      <c r="DH107" s="91"/>
      <c r="DI107" s="91"/>
      <c r="DJ107" s="91"/>
      <c r="DK107" s="91"/>
      <c r="DL107" s="91"/>
      <c r="DM107" s="91"/>
      <c r="DN107" s="91"/>
      <c r="DO107" s="91"/>
      <c r="DP107" s="91"/>
      <c r="DQ107" s="91"/>
      <c r="DR107" s="91"/>
      <c r="DS107" s="91"/>
      <c r="DT107" s="91"/>
      <c r="DU107" s="91"/>
      <c r="DV107" s="91"/>
      <c r="DW107" s="91"/>
    </row>
    <row r="108" spans="1:127" s="7" customFormat="1" ht="38.25">
      <c r="A108" s="13" t="s">
        <v>363</v>
      </c>
      <c r="B108" s="13"/>
      <c r="C108" s="13"/>
      <c r="D108" s="151"/>
      <c r="E108" s="151"/>
      <c r="F108" s="147"/>
      <c r="G108" s="147"/>
      <c r="H108" s="147"/>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70">
        <f t="shared" si="153"/>
        <v>0</v>
      </c>
      <c r="BH108" s="31"/>
      <c r="BI108" s="131"/>
      <c r="BJ108" s="31"/>
      <c r="BK108" s="92"/>
      <c r="BL108" s="92"/>
      <c r="BM108" s="31"/>
      <c r="BN108" s="31"/>
      <c r="BO108" s="31"/>
      <c r="BP108" s="31"/>
      <c r="BQ108" s="31"/>
      <c r="BR108" s="31"/>
      <c r="BS108" s="31"/>
      <c r="BT108" s="94"/>
      <c r="BU108" s="94"/>
      <c r="BV108" s="94"/>
      <c r="BW108" s="94"/>
      <c r="BX108" s="94"/>
      <c r="BY108" s="94"/>
      <c r="BZ108" s="94"/>
      <c r="CA108" s="94"/>
      <c r="CB108" s="94"/>
      <c r="CC108" s="94"/>
      <c r="CD108" s="94"/>
      <c r="CE108" s="94"/>
      <c r="CF108" s="94"/>
      <c r="CG108" s="94"/>
      <c r="CH108" s="94"/>
      <c r="CI108" s="94"/>
      <c r="CJ108" s="94"/>
      <c r="CK108" s="95"/>
      <c r="CL108" s="94"/>
      <c r="CM108" s="94"/>
      <c r="CN108" s="94"/>
      <c r="CO108" s="94"/>
      <c r="CP108" s="94"/>
      <c r="CQ108" s="94"/>
      <c r="CR108" s="94"/>
      <c r="CS108" s="94"/>
      <c r="CT108" s="94"/>
      <c r="CU108" s="94"/>
      <c r="CV108" s="94"/>
      <c r="CW108" s="94"/>
      <c r="CX108" s="94"/>
      <c r="CY108" s="94"/>
      <c r="CZ108" s="94"/>
      <c r="DA108" s="94"/>
      <c r="DB108" s="94"/>
      <c r="DC108" s="95"/>
      <c r="DD108" s="95"/>
      <c r="DE108" s="31"/>
      <c r="DF108" s="96"/>
      <c r="DG108" s="96"/>
      <c r="DH108" s="96"/>
      <c r="DI108" s="96"/>
      <c r="DJ108" s="96"/>
      <c r="DK108" s="96"/>
      <c r="DL108" s="96"/>
      <c r="DM108" s="96"/>
      <c r="DN108" s="96"/>
      <c r="DO108" s="96"/>
      <c r="DP108" s="96"/>
      <c r="DQ108" s="96"/>
      <c r="DR108" s="96"/>
      <c r="DS108" s="96"/>
      <c r="DT108" s="96"/>
      <c r="DU108" s="96"/>
      <c r="DV108" s="96"/>
      <c r="DW108" s="96"/>
    </row>
    <row r="109" spans="1:127" s="7" customFormat="1" ht="38.25">
      <c r="A109" s="13" t="s">
        <v>44</v>
      </c>
      <c r="B109" s="13"/>
      <c r="C109" s="13"/>
      <c r="D109" s="151"/>
      <c r="E109" s="151"/>
      <c r="F109" s="147"/>
      <c r="G109" s="147"/>
      <c r="H109" s="147"/>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70">
        <f t="shared" si="153"/>
        <v>0</v>
      </c>
      <c r="BH109" s="32"/>
      <c r="BI109" s="33"/>
      <c r="BJ109" s="32"/>
      <c r="BK109" s="97"/>
      <c r="BL109" s="97"/>
      <c r="BM109" s="32"/>
      <c r="BN109" s="32"/>
      <c r="BO109" s="32"/>
      <c r="BP109" s="32"/>
      <c r="BQ109" s="32"/>
      <c r="BR109" s="32"/>
      <c r="BS109" s="32"/>
      <c r="BT109" s="98"/>
      <c r="BU109" s="98"/>
      <c r="BV109" s="98"/>
      <c r="BW109" s="98"/>
      <c r="BX109" s="98"/>
      <c r="BY109" s="98"/>
      <c r="BZ109" s="98"/>
      <c r="CA109" s="98"/>
      <c r="CB109" s="98"/>
      <c r="CC109" s="98"/>
      <c r="CD109" s="98"/>
      <c r="CE109" s="98"/>
      <c r="CF109" s="98"/>
      <c r="CG109" s="98"/>
      <c r="CH109" s="98"/>
      <c r="CI109" s="98"/>
      <c r="CJ109" s="98"/>
      <c r="CK109" s="99"/>
      <c r="CL109" s="98"/>
      <c r="CM109" s="98"/>
      <c r="CN109" s="98"/>
      <c r="CO109" s="98"/>
      <c r="CP109" s="98"/>
      <c r="CQ109" s="98"/>
      <c r="CR109" s="98"/>
      <c r="CS109" s="98"/>
      <c r="CT109" s="98"/>
      <c r="CU109" s="98"/>
      <c r="CV109" s="98"/>
      <c r="CW109" s="98"/>
      <c r="CX109" s="98"/>
      <c r="CY109" s="98"/>
      <c r="CZ109" s="98"/>
      <c r="DA109" s="98"/>
      <c r="DB109" s="98"/>
      <c r="DC109" s="99"/>
      <c r="DD109" s="99"/>
      <c r="DE109" s="32"/>
      <c r="DF109" s="100"/>
      <c r="DG109" s="100"/>
      <c r="DH109" s="100"/>
      <c r="DI109" s="100"/>
      <c r="DJ109" s="100"/>
      <c r="DK109" s="100"/>
      <c r="DL109" s="100"/>
      <c r="DM109" s="100"/>
      <c r="DN109" s="100"/>
      <c r="DO109" s="100"/>
      <c r="DP109" s="100"/>
      <c r="DQ109" s="100"/>
      <c r="DR109" s="100"/>
      <c r="DS109" s="100"/>
      <c r="DT109" s="100"/>
      <c r="DU109" s="100"/>
      <c r="DV109" s="100"/>
      <c r="DW109" s="100"/>
    </row>
    <row r="110" spans="1:127" s="7" customFormat="1" ht="25.5">
      <c r="A110" s="151" t="s">
        <v>364</v>
      </c>
      <c r="B110" s="13"/>
      <c r="C110" s="13"/>
      <c r="D110" s="151"/>
      <c r="E110" s="151"/>
      <c r="F110" s="147"/>
      <c r="G110" s="147"/>
      <c r="H110" s="147"/>
      <c r="I110" s="13"/>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70">
        <f t="shared" si="153"/>
        <v>0</v>
      </c>
      <c r="BH110" s="8"/>
      <c r="BI110" s="9"/>
      <c r="BJ110" s="8"/>
      <c r="BK110" s="67"/>
      <c r="BL110" s="67"/>
      <c r="BM110" s="67"/>
      <c r="BN110" s="67"/>
      <c r="BO110" s="67"/>
      <c r="BP110" s="67"/>
      <c r="BQ110" s="67"/>
      <c r="BR110" s="67"/>
      <c r="BS110" s="67"/>
      <c r="BT110" s="85"/>
      <c r="BU110" s="85"/>
      <c r="BV110" s="85"/>
      <c r="BW110" s="85"/>
      <c r="BX110" s="85"/>
      <c r="BY110" s="85"/>
      <c r="BZ110" s="85"/>
      <c r="CA110" s="85"/>
      <c r="CB110" s="85"/>
      <c r="CC110" s="85"/>
      <c r="CD110" s="85"/>
      <c r="CE110" s="85"/>
      <c r="CF110" s="85"/>
      <c r="CG110" s="85"/>
      <c r="CH110" s="85"/>
      <c r="CI110" s="85"/>
      <c r="CJ110" s="85"/>
      <c r="CK110" s="71"/>
      <c r="CL110" s="85"/>
      <c r="CM110" s="85"/>
      <c r="CN110" s="85"/>
      <c r="CO110" s="85"/>
      <c r="CP110" s="85"/>
      <c r="CQ110" s="85"/>
      <c r="CR110" s="85"/>
      <c r="CS110" s="85"/>
      <c r="CT110" s="85"/>
      <c r="CU110" s="85"/>
      <c r="CV110" s="85"/>
      <c r="CW110" s="85"/>
      <c r="CX110" s="85"/>
      <c r="CY110" s="85"/>
      <c r="CZ110" s="85"/>
      <c r="DA110" s="85"/>
      <c r="DB110" s="85"/>
      <c r="DC110" s="71"/>
      <c r="DD110" s="71"/>
      <c r="DE110" s="8"/>
      <c r="DF110" s="69"/>
      <c r="DG110" s="69"/>
      <c r="DH110" s="69"/>
      <c r="DI110" s="69"/>
      <c r="DJ110" s="69"/>
      <c r="DK110" s="69"/>
      <c r="DL110" s="69"/>
      <c r="DM110" s="69"/>
      <c r="DN110" s="69"/>
      <c r="DO110" s="69"/>
      <c r="DP110" s="69"/>
      <c r="DQ110" s="69"/>
      <c r="DR110" s="69"/>
      <c r="DS110" s="69"/>
      <c r="DT110" s="69"/>
      <c r="DU110" s="69"/>
      <c r="DV110" s="69"/>
      <c r="DW110" s="69"/>
    </row>
    <row r="111" spans="1:127" s="7" customFormat="1" ht="58.5" customHeight="1">
      <c r="A111" s="151" t="s">
        <v>365</v>
      </c>
      <c r="B111" s="13" t="s">
        <v>366</v>
      </c>
      <c r="C111" s="151" t="s">
        <v>367</v>
      </c>
      <c r="D111" s="151" t="s">
        <v>87</v>
      </c>
      <c r="E111" s="151" t="s">
        <v>569</v>
      </c>
      <c r="F111" s="147" t="s">
        <v>589</v>
      </c>
      <c r="G111" s="147">
        <v>9</v>
      </c>
      <c r="H111" s="147" t="s">
        <v>369</v>
      </c>
      <c r="I111" s="11"/>
      <c r="J111" s="11">
        <v>0</v>
      </c>
      <c r="K111" s="39">
        <v>0</v>
      </c>
      <c r="L111" s="39">
        <v>0</v>
      </c>
      <c r="M111" s="39">
        <v>0</v>
      </c>
      <c r="N111" s="39">
        <v>0</v>
      </c>
      <c r="O111" s="39">
        <v>0</v>
      </c>
      <c r="P111" s="39">
        <f>SUM(J111:O111)</f>
        <v>0</v>
      </c>
      <c r="Q111" s="11">
        <v>355463</v>
      </c>
      <c r="R111" s="39">
        <v>0</v>
      </c>
      <c r="S111" s="39">
        <v>0</v>
      </c>
      <c r="T111" s="39">
        <v>0</v>
      </c>
      <c r="U111" s="39">
        <v>0</v>
      </c>
      <c r="V111" s="39">
        <v>0</v>
      </c>
      <c r="W111" s="39">
        <f>SUM(Q111:V111)</f>
        <v>355463</v>
      </c>
      <c r="X111" s="11">
        <v>679493</v>
      </c>
      <c r="Y111" s="39">
        <v>0</v>
      </c>
      <c r="Z111" s="39">
        <v>0</v>
      </c>
      <c r="AA111" s="39">
        <v>0</v>
      </c>
      <c r="AB111" s="39">
        <v>0</v>
      </c>
      <c r="AC111" s="39">
        <v>0</v>
      </c>
      <c r="AD111" s="39">
        <f>SUM(X111:AC111)</f>
        <v>679493</v>
      </c>
      <c r="AE111" s="11">
        <v>1020185</v>
      </c>
      <c r="AF111" s="11"/>
      <c r="AG111" s="11"/>
      <c r="AH111" s="11"/>
      <c r="AI111" s="11"/>
      <c r="AJ111" s="11"/>
      <c r="AK111" s="39">
        <f>SUM(AE111:AJ111)</f>
        <v>1020185</v>
      </c>
      <c r="AL111" s="39">
        <f t="shared" ref="AL111:AQ111" si="198">+J111+Q111+X111+AE111</f>
        <v>2055141</v>
      </c>
      <c r="AM111" s="39">
        <f t="shared" si="198"/>
        <v>0</v>
      </c>
      <c r="AN111" s="39">
        <f t="shared" si="198"/>
        <v>0</v>
      </c>
      <c r="AO111" s="39">
        <f t="shared" si="198"/>
        <v>0</v>
      </c>
      <c r="AP111" s="39">
        <f t="shared" si="198"/>
        <v>0</v>
      </c>
      <c r="AQ111" s="39">
        <f t="shared" si="198"/>
        <v>0</v>
      </c>
      <c r="AR111" s="39">
        <f>SUM(AL111:AQ111)</f>
        <v>2055141</v>
      </c>
      <c r="AS111" s="39">
        <v>0</v>
      </c>
      <c r="AT111" s="39">
        <f>SUM(K111,R111,Y111,AF111)</f>
        <v>0</v>
      </c>
      <c r="AU111" s="39">
        <f>SUM(L111,S111,Z111,AG111)</f>
        <v>0</v>
      </c>
      <c r="AV111" s="39">
        <f>SUM(M111,T111,AA111,AH111)</f>
        <v>0</v>
      </c>
      <c r="AW111" s="39">
        <f>SUM(N111,U111,AB111,AI111)</f>
        <v>0</v>
      </c>
      <c r="AX111" s="39">
        <f>SUM(O111,V111,AC111,AJ111)</f>
        <v>0</v>
      </c>
      <c r="AY111" s="39">
        <f>SUM(AS111:AX111)</f>
        <v>0</v>
      </c>
      <c r="AZ111" s="39">
        <f t="shared" ref="AZ111:BE113" si="199">+AL111+AS111</f>
        <v>2055141</v>
      </c>
      <c r="BA111" s="39">
        <f t="shared" si="199"/>
        <v>0</v>
      </c>
      <c r="BB111" s="39">
        <f t="shared" si="199"/>
        <v>0</v>
      </c>
      <c r="BC111" s="39">
        <f t="shared" si="199"/>
        <v>0</v>
      </c>
      <c r="BD111" s="39">
        <f t="shared" si="199"/>
        <v>0</v>
      </c>
      <c r="BE111" s="39">
        <f t="shared" si="199"/>
        <v>0</v>
      </c>
      <c r="BF111" s="11">
        <f>SUM(AZ111:BE111)</f>
        <v>2055141</v>
      </c>
      <c r="BG111" s="70">
        <f t="shared" si="153"/>
        <v>2055141</v>
      </c>
      <c r="BH111" s="37" t="s">
        <v>370</v>
      </c>
      <c r="BI111" s="129" t="s">
        <v>368</v>
      </c>
      <c r="BJ111" s="129" t="s">
        <v>369</v>
      </c>
      <c r="BK111" s="39">
        <f>(+AR111)/1000</f>
        <v>2055.1410000000001</v>
      </c>
      <c r="BL111" s="39">
        <f>(+BF111)/1000</f>
        <v>2055.1410000000001</v>
      </c>
      <c r="BM111" s="39">
        <f>(+P111)/1000</f>
        <v>0</v>
      </c>
      <c r="BN111" s="39">
        <f>(+W111)/1000</f>
        <v>355.46300000000002</v>
      </c>
      <c r="BO111" s="39">
        <f>(+AD111)/1000</f>
        <v>679.49300000000005</v>
      </c>
      <c r="BP111" s="39">
        <f>(+AK111)/1000</f>
        <v>1020.1849999999999</v>
      </c>
      <c r="BQ111" s="39">
        <f>(+AY111)/1000</f>
        <v>0</v>
      </c>
      <c r="BR111" s="39">
        <f t="shared" ref="BR111" si="200">+BM111+BN111+BO111+BP111</f>
        <v>2055.1410000000001</v>
      </c>
      <c r="BS111" s="11">
        <f t="shared" ref="BS111" si="201">+BR111+BQ111</f>
        <v>2055.1410000000001</v>
      </c>
      <c r="BT111" s="101">
        <v>200000</v>
      </c>
      <c r="BU111" s="101">
        <v>80000</v>
      </c>
      <c r="BV111" s="101">
        <v>0</v>
      </c>
      <c r="BW111" s="101">
        <v>160000</v>
      </c>
      <c r="BX111" s="101">
        <v>100000</v>
      </c>
      <c r="BY111" s="101">
        <v>100000</v>
      </c>
      <c r="BZ111" s="106">
        <v>260000</v>
      </c>
      <c r="CA111" s="101">
        <v>100000</v>
      </c>
      <c r="CB111" s="101">
        <v>80000</v>
      </c>
      <c r="CC111" s="101">
        <v>180000</v>
      </c>
      <c r="CD111" s="101">
        <v>120000</v>
      </c>
      <c r="CE111" s="101">
        <v>60000</v>
      </c>
      <c r="CF111" s="101">
        <v>180000</v>
      </c>
      <c r="CG111" s="106">
        <v>140000</v>
      </c>
      <c r="CH111" s="101">
        <v>40000</v>
      </c>
      <c r="CI111" s="101"/>
      <c r="CJ111" s="101">
        <v>255141</v>
      </c>
      <c r="CK111" s="102">
        <f>SUM(BT111:CJ111)</f>
        <v>2055141</v>
      </c>
      <c r="CL111" s="85">
        <v>0</v>
      </c>
      <c r="CM111" s="85">
        <v>0</v>
      </c>
      <c r="CN111" s="85">
        <v>0</v>
      </c>
      <c r="CO111" s="85">
        <v>0</v>
      </c>
      <c r="CP111" s="85">
        <v>0</v>
      </c>
      <c r="CQ111" s="85">
        <v>0</v>
      </c>
      <c r="CR111" s="85">
        <v>0</v>
      </c>
      <c r="CS111" s="85">
        <v>0</v>
      </c>
      <c r="CT111" s="85">
        <v>0</v>
      </c>
      <c r="CU111" s="85">
        <v>0</v>
      </c>
      <c r="CV111" s="85">
        <v>0</v>
      </c>
      <c r="CW111" s="85">
        <v>0</v>
      </c>
      <c r="CX111" s="85">
        <v>0</v>
      </c>
      <c r="CY111" s="85">
        <v>0</v>
      </c>
      <c r="CZ111" s="85">
        <v>0</v>
      </c>
      <c r="DA111" s="80">
        <v>0</v>
      </c>
      <c r="DB111" s="80">
        <v>0</v>
      </c>
      <c r="DC111" s="12">
        <f>SUM(CL111:DB111)</f>
        <v>0</v>
      </c>
      <c r="DD111" s="12">
        <f>+DC111+CK111</f>
        <v>2055141</v>
      </c>
      <c r="DE111" s="13" t="s">
        <v>56</v>
      </c>
    </row>
    <row r="112" spans="1:127" s="7" customFormat="1">
      <c r="A112" s="151" t="s">
        <v>371</v>
      </c>
      <c r="B112" s="13"/>
      <c r="C112" s="13"/>
      <c r="D112" s="151"/>
      <c r="E112" s="151"/>
      <c r="F112" s="147"/>
      <c r="G112" s="147"/>
      <c r="H112" s="147"/>
      <c r="I112" s="13"/>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f t="shared" si="199"/>
        <v>0</v>
      </c>
      <c r="BA112" s="39">
        <f t="shared" si="199"/>
        <v>0</v>
      </c>
      <c r="BB112" s="39">
        <f t="shared" si="199"/>
        <v>0</v>
      </c>
      <c r="BC112" s="39">
        <f t="shared" si="199"/>
        <v>0</v>
      </c>
      <c r="BD112" s="39">
        <f t="shared" si="199"/>
        <v>0</v>
      </c>
      <c r="BE112" s="39">
        <f t="shared" si="199"/>
        <v>0</v>
      </c>
      <c r="BF112" s="11">
        <f>SUM(AZ112:BE112)</f>
        <v>0</v>
      </c>
      <c r="BG112" s="70">
        <f t="shared" si="153"/>
        <v>0</v>
      </c>
      <c r="BH112" s="8"/>
      <c r="BI112" s="9"/>
      <c r="BJ112" s="8"/>
      <c r="BK112" s="67"/>
      <c r="BL112" s="67"/>
      <c r="BM112" s="67"/>
      <c r="BN112" s="67"/>
      <c r="BO112" s="67"/>
      <c r="BP112" s="67"/>
      <c r="BQ112" s="67"/>
      <c r="BR112" s="67"/>
      <c r="BS112" s="67"/>
      <c r="BT112" s="85"/>
      <c r="BU112" s="85"/>
      <c r="BV112" s="85"/>
      <c r="BW112" s="85"/>
      <c r="BX112" s="85"/>
      <c r="BY112" s="85"/>
      <c r="BZ112" s="85"/>
      <c r="CA112" s="85"/>
      <c r="CB112" s="85"/>
      <c r="CC112" s="85"/>
      <c r="CD112" s="85"/>
      <c r="CE112" s="85"/>
      <c r="CF112" s="85"/>
      <c r="CG112" s="85"/>
      <c r="CH112" s="85"/>
      <c r="CI112" s="85"/>
      <c r="CJ112" s="85"/>
      <c r="CK112" s="71"/>
      <c r="CL112" s="85"/>
      <c r="CM112" s="85"/>
      <c r="CN112" s="85"/>
      <c r="CO112" s="85"/>
      <c r="CP112" s="85"/>
      <c r="CQ112" s="85"/>
      <c r="CR112" s="85"/>
      <c r="CS112" s="85"/>
      <c r="CT112" s="85"/>
      <c r="CU112" s="85"/>
      <c r="CV112" s="85"/>
      <c r="CW112" s="85"/>
      <c r="CX112" s="85"/>
      <c r="CY112" s="85"/>
      <c r="CZ112" s="85"/>
      <c r="DA112" s="85"/>
      <c r="DB112" s="85"/>
      <c r="DC112" s="71"/>
      <c r="DD112" s="71"/>
      <c r="DE112" s="8"/>
      <c r="DF112" s="69"/>
      <c r="DG112" s="69"/>
      <c r="DH112" s="69"/>
      <c r="DI112" s="69"/>
      <c r="DJ112" s="69"/>
      <c r="DK112" s="69"/>
      <c r="DL112" s="69"/>
      <c r="DM112" s="69"/>
      <c r="DN112" s="69"/>
      <c r="DO112" s="69"/>
      <c r="DP112" s="69"/>
      <c r="DQ112" s="69"/>
      <c r="DR112" s="69"/>
      <c r="DS112" s="69"/>
      <c r="DT112" s="69"/>
      <c r="DU112" s="69"/>
      <c r="DV112" s="69"/>
      <c r="DW112" s="69"/>
    </row>
    <row r="113" spans="1:127" s="7" customFormat="1" ht="38.25">
      <c r="A113" s="13" t="s">
        <v>372</v>
      </c>
      <c r="B113" s="13" t="s">
        <v>373</v>
      </c>
      <c r="C113" s="13" t="s">
        <v>374</v>
      </c>
      <c r="D113" s="151" t="s">
        <v>142</v>
      </c>
      <c r="E113" s="151"/>
      <c r="F113" s="147"/>
      <c r="G113" s="147"/>
      <c r="H113" s="147" t="s">
        <v>375</v>
      </c>
      <c r="I113" s="13"/>
      <c r="J113" s="39">
        <v>2600000</v>
      </c>
      <c r="K113" s="39">
        <v>0</v>
      </c>
      <c r="L113" s="39">
        <v>0</v>
      </c>
      <c r="M113" s="39">
        <v>0</v>
      </c>
      <c r="N113" s="39">
        <v>0</v>
      </c>
      <c r="O113" s="39">
        <v>0</v>
      </c>
      <c r="P113" s="39">
        <f>SUM(J113:O113)</f>
        <v>2600000</v>
      </c>
      <c r="Q113" s="39">
        <v>1298350</v>
      </c>
      <c r="R113" s="39">
        <v>0</v>
      </c>
      <c r="S113" s="39">
        <v>0</v>
      </c>
      <c r="T113" s="39">
        <v>0</v>
      </c>
      <c r="U113" s="39">
        <v>0</v>
      </c>
      <c r="V113" s="39">
        <v>0</v>
      </c>
      <c r="W113" s="39">
        <f>SUM(Q113:V113)</f>
        <v>1298350</v>
      </c>
      <c r="X113" s="39">
        <v>1298350</v>
      </c>
      <c r="Y113" s="39">
        <v>0</v>
      </c>
      <c r="Z113" s="39">
        <v>0</v>
      </c>
      <c r="AA113" s="39">
        <v>0</v>
      </c>
      <c r="AB113" s="39">
        <v>0</v>
      </c>
      <c r="AC113" s="39">
        <v>0</v>
      </c>
      <c r="AD113" s="39">
        <f>SUM(X113:AC113)</f>
        <v>1298350</v>
      </c>
      <c r="AE113" s="39">
        <v>1298350</v>
      </c>
      <c r="AF113" s="39">
        <v>0</v>
      </c>
      <c r="AG113" s="39">
        <v>0</v>
      </c>
      <c r="AH113" s="39">
        <v>0</v>
      </c>
      <c r="AI113" s="39">
        <v>0</v>
      </c>
      <c r="AJ113" s="39">
        <v>0</v>
      </c>
      <c r="AK113" s="39">
        <f>SUM(AE113:AJ113)</f>
        <v>1298350</v>
      </c>
      <c r="AL113" s="39">
        <f t="shared" ref="AL113:AQ113" si="202">+J113+Q113+X113+AE113</f>
        <v>6495050</v>
      </c>
      <c r="AM113" s="39">
        <f t="shared" si="202"/>
        <v>0</v>
      </c>
      <c r="AN113" s="39">
        <f t="shared" si="202"/>
        <v>0</v>
      </c>
      <c r="AO113" s="39">
        <f t="shared" si="202"/>
        <v>0</v>
      </c>
      <c r="AP113" s="39">
        <f t="shared" si="202"/>
        <v>0</v>
      </c>
      <c r="AQ113" s="39">
        <f t="shared" si="202"/>
        <v>0</v>
      </c>
      <c r="AR113" s="39">
        <f>SUM(AL113:AQ113)</f>
        <v>6495050</v>
      </c>
      <c r="AS113" s="39">
        <v>3894960</v>
      </c>
      <c r="AT113" s="39">
        <v>0</v>
      </c>
      <c r="AU113" s="39">
        <v>0</v>
      </c>
      <c r="AV113" s="39">
        <v>0</v>
      </c>
      <c r="AW113" s="39">
        <v>0</v>
      </c>
      <c r="AX113" s="39">
        <v>0</v>
      </c>
      <c r="AY113" s="39">
        <f>SUM(AS113:AX113)</f>
        <v>3894960</v>
      </c>
      <c r="AZ113" s="39">
        <f t="shared" si="199"/>
        <v>10390010</v>
      </c>
      <c r="BA113" s="39">
        <f t="shared" si="199"/>
        <v>0</v>
      </c>
      <c r="BB113" s="39">
        <f t="shared" si="199"/>
        <v>0</v>
      </c>
      <c r="BC113" s="39">
        <f t="shared" si="199"/>
        <v>0</v>
      </c>
      <c r="BD113" s="39">
        <f t="shared" si="199"/>
        <v>0</v>
      </c>
      <c r="BE113" s="39">
        <f t="shared" si="199"/>
        <v>0</v>
      </c>
      <c r="BF113" s="11">
        <f>SUM(AZ113:BE113)</f>
        <v>10390010</v>
      </c>
      <c r="BG113" s="70">
        <f t="shared" si="153"/>
        <v>10390010</v>
      </c>
      <c r="BH113" s="128" t="s">
        <v>376</v>
      </c>
      <c r="BI113" s="128" t="s">
        <v>142</v>
      </c>
      <c r="BJ113" s="13" t="s">
        <v>375</v>
      </c>
      <c r="BK113" s="39">
        <f>(+AR113)/1000</f>
        <v>6495.05</v>
      </c>
      <c r="BL113" s="39">
        <f>(+BF113)/1000</f>
        <v>10390.01</v>
      </c>
      <c r="BM113" s="39">
        <f>(+P113)/1000</f>
        <v>2600</v>
      </c>
      <c r="BN113" s="39">
        <f>(+W113)/1000</f>
        <v>1298.3499999999999</v>
      </c>
      <c r="BO113" s="39">
        <f>(+AD113)/1000</f>
        <v>1298.3499999999999</v>
      </c>
      <c r="BP113" s="39">
        <f>(+AK113)/1000</f>
        <v>1298.3499999999999</v>
      </c>
      <c r="BQ113" s="39">
        <f>(+AY113)/1000</f>
        <v>3894.96</v>
      </c>
      <c r="BR113" s="39">
        <f t="shared" ref="BR113" si="203">+BM113+BN113+BO113+BP113</f>
        <v>6495.0499999999993</v>
      </c>
      <c r="BS113" s="11">
        <f t="shared" ref="BS113" si="204">+BR113+BQ113</f>
        <v>10390.009999999998</v>
      </c>
      <c r="BT113" s="85">
        <v>0</v>
      </c>
      <c r="BU113" s="85">
        <v>0</v>
      </c>
      <c r="BV113" s="85">
        <v>0</v>
      </c>
      <c r="BW113" s="85">
        <v>0</v>
      </c>
      <c r="BX113" s="85">
        <v>0</v>
      </c>
      <c r="BY113" s="85">
        <v>0</v>
      </c>
      <c r="BZ113" s="85">
        <v>0</v>
      </c>
      <c r="CA113" s="85">
        <v>0</v>
      </c>
      <c r="CB113" s="85">
        <v>0</v>
      </c>
      <c r="CC113" s="85">
        <v>0</v>
      </c>
      <c r="CD113" s="85">
        <v>0</v>
      </c>
      <c r="CE113" s="85">
        <v>0</v>
      </c>
      <c r="CF113" s="85">
        <v>0</v>
      </c>
      <c r="CG113" s="85">
        <v>0</v>
      </c>
      <c r="CH113" s="85">
        <v>0</v>
      </c>
      <c r="CI113" s="85">
        <v>0</v>
      </c>
      <c r="CJ113" s="85">
        <v>0</v>
      </c>
      <c r="CK113" s="102">
        <f>SUM(BT113:CJ113)</f>
        <v>0</v>
      </c>
      <c r="CL113" s="85">
        <v>0</v>
      </c>
      <c r="CM113" s="85">
        <v>0</v>
      </c>
      <c r="CN113" s="85">
        <v>0</v>
      </c>
      <c r="CO113" s="85">
        <v>0</v>
      </c>
      <c r="CP113" s="85">
        <v>0</v>
      </c>
      <c r="CQ113" s="85">
        <v>0</v>
      </c>
      <c r="CR113" s="85">
        <v>0</v>
      </c>
      <c r="CS113" s="85">
        <v>0</v>
      </c>
      <c r="CT113" s="85">
        <v>0</v>
      </c>
      <c r="CU113" s="85">
        <v>0</v>
      </c>
      <c r="CV113" s="85">
        <v>0</v>
      </c>
      <c r="CW113" s="85">
        <v>0</v>
      </c>
      <c r="CX113" s="85">
        <v>0</v>
      </c>
      <c r="CY113" s="85">
        <v>0</v>
      </c>
      <c r="CZ113" s="85">
        <v>0</v>
      </c>
      <c r="DA113" s="80">
        <v>0</v>
      </c>
      <c r="DB113" s="80">
        <v>0</v>
      </c>
      <c r="DC113" s="12">
        <f>SUM(CL113:DB113)</f>
        <v>0</v>
      </c>
      <c r="DD113" s="12">
        <f>+DC113+CK113</f>
        <v>0</v>
      </c>
      <c r="DE113" s="13" t="s">
        <v>377</v>
      </c>
    </row>
    <row r="114" spans="1:127" s="7" customFormat="1">
      <c r="A114" s="13" t="s">
        <v>378</v>
      </c>
      <c r="B114" s="13"/>
      <c r="C114" s="13"/>
      <c r="D114" s="151"/>
      <c r="E114" s="151"/>
      <c r="F114" s="147"/>
      <c r="G114" s="147"/>
      <c r="H114" s="147"/>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70">
        <f t="shared" si="153"/>
        <v>0</v>
      </c>
      <c r="BH114" s="28"/>
      <c r="BI114" s="29"/>
      <c r="BJ114" s="28"/>
      <c r="BK114" s="30"/>
      <c r="BL114" s="30"/>
      <c r="BM114" s="28"/>
      <c r="BN114" s="28"/>
      <c r="BO114" s="28"/>
      <c r="BP114" s="28"/>
      <c r="BQ114" s="28"/>
      <c r="BR114" s="28"/>
      <c r="BS114" s="28"/>
      <c r="BT114" s="89"/>
      <c r="BU114" s="89"/>
      <c r="BV114" s="89"/>
      <c r="BW114" s="89"/>
      <c r="BX114" s="89"/>
      <c r="BY114" s="89"/>
      <c r="BZ114" s="89"/>
      <c r="CA114" s="89"/>
      <c r="CB114" s="89"/>
      <c r="CC114" s="89"/>
      <c r="CD114" s="89"/>
      <c r="CE114" s="89"/>
      <c r="CF114" s="89"/>
      <c r="CG114" s="89"/>
      <c r="CH114" s="89"/>
      <c r="CI114" s="89"/>
      <c r="CJ114" s="105"/>
      <c r="CK114" s="90">
        <f>SUM(BT114:CJ114)</f>
        <v>0</v>
      </c>
      <c r="CL114" s="89"/>
      <c r="CM114" s="89"/>
      <c r="CN114" s="89"/>
      <c r="CO114" s="89"/>
      <c r="CP114" s="89"/>
      <c r="CQ114" s="89"/>
      <c r="CR114" s="89"/>
      <c r="CS114" s="89"/>
      <c r="CT114" s="89"/>
      <c r="CU114" s="89"/>
      <c r="CV114" s="89"/>
      <c r="CW114" s="89"/>
      <c r="CX114" s="89"/>
      <c r="CY114" s="89"/>
      <c r="CZ114" s="89"/>
      <c r="DA114" s="89"/>
      <c r="DB114" s="89"/>
      <c r="DC114" s="90"/>
      <c r="DD114" s="90"/>
      <c r="DE114" s="28"/>
      <c r="DF114" s="91"/>
      <c r="DG114" s="91"/>
      <c r="DH114" s="91"/>
      <c r="DI114" s="91"/>
      <c r="DJ114" s="91"/>
      <c r="DK114" s="91"/>
      <c r="DL114" s="91"/>
      <c r="DM114" s="91"/>
      <c r="DN114" s="91"/>
      <c r="DO114" s="91"/>
      <c r="DP114" s="91"/>
      <c r="DQ114" s="91"/>
      <c r="DR114" s="91"/>
      <c r="DS114" s="91"/>
      <c r="DT114" s="91"/>
      <c r="DU114" s="91"/>
      <c r="DV114" s="91"/>
      <c r="DW114" s="91"/>
    </row>
    <row r="115" spans="1:127" s="7" customFormat="1" ht="38.25">
      <c r="A115" s="13" t="s">
        <v>379</v>
      </c>
      <c r="B115" s="13"/>
      <c r="C115" s="13"/>
      <c r="D115" s="151"/>
      <c r="E115" s="151"/>
      <c r="F115" s="147"/>
      <c r="G115" s="147"/>
      <c r="H115" s="147"/>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70">
        <f t="shared" si="153"/>
        <v>0</v>
      </c>
      <c r="BH115" s="31"/>
      <c r="BI115" s="131"/>
      <c r="BJ115" s="31"/>
      <c r="BK115" s="92"/>
      <c r="BL115" s="92"/>
      <c r="BM115" s="31"/>
      <c r="BN115" s="31"/>
      <c r="BO115" s="31"/>
      <c r="BP115" s="31"/>
      <c r="BQ115" s="31"/>
      <c r="BR115" s="31"/>
      <c r="BS115" s="31"/>
      <c r="BT115" s="94"/>
      <c r="BU115" s="94"/>
      <c r="BV115" s="94"/>
      <c r="BW115" s="94"/>
      <c r="BX115" s="94"/>
      <c r="BY115" s="94"/>
      <c r="BZ115" s="94"/>
      <c r="CA115" s="94"/>
      <c r="CB115" s="94"/>
      <c r="CC115" s="94"/>
      <c r="CD115" s="94"/>
      <c r="CE115" s="94"/>
      <c r="CF115" s="94"/>
      <c r="CG115" s="94"/>
      <c r="CH115" s="94"/>
      <c r="CI115" s="94"/>
      <c r="CJ115" s="107"/>
      <c r="CK115" s="95"/>
      <c r="CL115" s="94"/>
      <c r="CM115" s="94"/>
      <c r="CN115" s="94"/>
      <c r="CO115" s="94"/>
      <c r="CP115" s="94"/>
      <c r="CQ115" s="94"/>
      <c r="CR115" s="94"/>
      <c r="CS115" s="94"/>
      <c r="CT115" s="94"/>
      <c r="CU115" s="94"/>
      <c r="CV115" s="94"/>
      <c r="CW115" s="94"/>
      <c r="CX115" s="94"/>
      <c r="CY115" s="94"/>
      <c r="CZ115" s="94"/>
      <c r="DA115" s="94"/>
      <c r="DB115" s="94"/>
      <c r="DC115" s="95"/>
      <c r="DD115" s="95"/>
      <c r="DE115" s="31"/>
      <c r="DF115" s="96"/>
      <c r="DG115" s="96"/>
      <c r="DH115" s="96"/>
      <c r="DI115" s="96"/>
      <c r="DJ115" s="96"/>
      <c r="DK115" s="96"/>
      <c r="DL115" s="96"/>
      <c r="DM115" s="96"/>
      <c r="DN115" s="96"/>
      <c r="DO115" s="96"/>
      <c r="DP115" s="96"/>
      <c r="DQ115" s="96"/>
      <c r="DR115" s="96"/>
      <c r="DS115" s="96"/>
      <c r="DT115" s="96"/>
      <c r="DU115" s="96"/>
      <c r="DV115" s="96"/>
      <c r="DW115" s="96"/>
    </row>
    <row r="116" spans="1:127" s="7" customFormat="1" ht="38.25">
      <c r="A116" s="13" t="s">
        <v>44</v>
      </c>
      <c r="B116" s="13"/>
      <c r="C116" s="13"/>
      <c r="D116" s="151"/>
      <c r="E116" s="151"/>
      <c r="F116" s="147"/>
      <c r="G116" s="147"/>
      <c r="H116" s="147"/>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70">
        <f t="shared" si="153"/>
        <v>0</v>
      </c>
      <c r="BH116" s="32"/>
      <c r="BI116" s="33"/>
      <c r="BJ116" s="32"/>
      <c r="BK116" s="97"/>
      <c r="BL116" s="97"/>
      <c r="BM116" s="32"/>
      <c r="BN116" s="32"/>
      <c r="BO116" s="32"/>
      <c r="BP116" s="32"/>
      <c r="BQ116" s="32"/>
      <c r="BR116" s="32"/>
      <c r="BS116" s="32"/>
      <c r="BT116" s="98"/>
      <c r="BU116" s="98"/>
      <c r="BV116" s="98"/>
      <c r="BW116" s="98"/>
      <c r="BX116" s="98"/>
      <c r="BY116" s="98"/>
      <c r="BZ116" s="98"/>
      <c r="CA116" s="98"/>
      <c r="CB116" s="98"/>
      <c r="CC116" s="98"/>
      <c r="CD116" s="98"/>
      <c r="CE116" s="98"/>
      <c r="CF116" s="98"/>
      <c r="CG116" s="98"/>
      <c r="CH116" s="98"/>
      <c r="CI116" s="98"/>
      <c r="CJ116" s="108"/>
      <c r="CK116" s="99"/>
      <c r="CL116" s="98"/>
      <c r="CM116" s="98"/>
      <c r="CN116" s="98"/>
      <c r="CO116" s="98"/>
      <c r="CP116" s="98"/>
      <c r="CQ116" s="98"/>
      <c r="CR116" s="98"/>
      <c r="CS116" s="98"/>
      <c r="CT116" s="98"/>
      <c r="CU116" s="98"/>
      <c r="CV116" s="98"/>
      <c r="CW116" s="98"/>
      <c r="CX116" s="98"/>
      <c r="CY116" s="98"/>
      <c r="CZ116" s="98"/>
      <c r="DA116" s="98"/>
      <c r="DB116" s="98"/>
      <c r="DC116" s="99"/>
      <c r="DD116" s="99"/>
      <c r="DE116" s="32"/>
      <c r="DF116" s="100"/>
      <c r="DG116" s="100"/>
      <c r="DH116" s="100"/>
      <c r="DI116" s="100"/>
      <c r="DJ116" s="100"/>
      <c r="DK116" s="100"/>
      <c r="DL116" s="100"/>
      <c r="DM116" s="100"/>
      <c r="DN116" s="100"/>
      <c r="DO116" s="100"/>
      <c r="DP116" s="100"/>
      <c r="DQ116" s="100"/>
      <c r="DR116" s="100"/>
      <c r="DS116" s="100"/>
      <c r="DT116" s="100"/>
      <c r="DU116" s="100"/>
      <c r="DV116" s="100"/>
      <c r="DW116" s="100"/>
    </row>
    <row r="117" spans="1:127" s="7" customFormat="1">
      <c r="A117" s="13" t="s">
        <v>380</v>
      </c>
      <c r="B117" s="13"/>
      <c r="C117" s="13"/>
      <c r="D117" s="151"/>
      <c r="E117" s="151"/>
      <c r="F117" s="147"/>
      <c r="G117" s="147"/>
      <c r="H117" s="147"/>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70">
        <f t="shared" ref="BG117:BG131" si="205">+P117+W117+AD117+AK117+AY117</f>
        <v>0</v>
      </c>
      <c r="BH117" s="8"/>
      <c r="BI117" s="9"/>
      <c r="BJ117" s="8"/>
      <c r="BK117" s="67"/>
      <c r="BL117" s="67"/>
      <c r="BM117" s="8"/>
      <c r="BN117" s="8"/>
      <c r="BO117" s="8"/>
      <c r="BP117" s="8"/>
      <c r="BQ117" s="8"/>
      <c r="BR117" s="8"/>
      <c r="BS117" s="8"/>
      <c r="BT117" s="85"/>
      <c r="BU117" s="85"/>
      <c r="BV117" s="85"/>
      <c r="BW117" s="85"/>
      <c r="BX117" s="85"/>
      <c r="BY117" s="85"/>
      <c r="BZ117" s="85"/>
      <c r="CA117" s="85"/>
      <c r="CB117" s="85"/>
      <c r="CC117" s="85"/>
      <c r="CD117" s="85"/>
      <c r="CE117" s="85"/>
      <c r="CF117" s="85"/>
      <c r="CG117" s="85"/>
      <c r="CH117" s="85"/>
      <c r="CI117" s="85"/>
      <c r="CJ117" s="86"/>
      <c r="CK117" s="71"/>
      <c r="CL117" s="85"/>
      <c r="CM117" s="85"/>
      <c r="CN117" s="85"/>
      <c r="CO117" s="85"/>
      <c r="CP117" s="85"/>
      <c r="CQ117" s="85"/>
      <c r="CR117" s="85"/>
      <c r="CS117" s="85"/>
      <c r="CT117" s="85"/>
      <c r="CU117" s="85"/>
      <c r="CV117" s="85"/>
      <c r="CW117" s="85"/>
      <c r="CX117" s="85"/>
      <c r="CY117" s="85"/>
      <c r="CZ117" s="85"/>
      <c r="DA117" s="85"/>
      <c r="DB117" s="85"/>
      <c r="DC117" s="71"/>
      <c r="DD117" s="71"/>
      <c r="DE117" s="8"/>
      <c r="DF117" s="69"/>
      <c r="DG117" s="69"/>
      <c r="DH117" s="69"/>
      <c r="DI117" s="69"/>
      <c r="DJ117" s="69"/>
      <c r="DK117" s="69"/>
      <c r="DL117" s="69"/>
      <c r="DM117" s="69"/>
      <c r="DN117" s="69"/>
      <c r="DO117" s="69"/>
      <c r="DP117" s="69"/>
      <c r="DQ117" s="69"/>
      <c r="DR117" s="69"/>
      <c r="DS117" s="69"/>
      <c r="DT117" s="69"/>
      <c r="DU117" s="69"/>
      <c r="DV117" s="69"/>
      <c r="DW117" s="69"/>
    </row>
    <row r="118" spans="1:127" s="7" customFormat="1" ht="157.5" customHeight="1">
      <c r="A118" s="13" t="s">
        <v>381</v>
      </c>
      <c r="B118" s="13" t="s">
        <v>382</v>
      </c>
      <c r="C118" s="13" t="s">
        <v>383</v>
      </c>
      <c r="D118" s="151" t="s">
        <v>142</v>
      </c>
      <c r="E118" s="151"/>
      <c r="F118" s="147">
        <v>10</v>
      </c>
      <c r="G118" s="147" t="s">
        <v>52</v>
      </c>
      <c r="H118" s="148" t="s">
        <v>384</v>
      </c>
      <c r="I118" s="13" t="s">
        <v>619</v>
      </c>
      <c r="J118" s="39">
        <v>0</v>
      </c>
      <c r="K118" s="26">
        <v>0</v>
      </c>
      <c r="L118" s="26">
        <v>0</v>
      </c>
      <c r="M118" s="26">
        <v>0</v>
      </c>
      <c r="N118" s="26">
        <v>0</v>
      </c>
      <c r="O118" s="26">
        <v>0</v>
      </c>
      <c r="P118" s="11">
        <f>SUM(J118:O118)</f>
        <v>0</v>
      </c>
      <c r="Q118" s="39">
        <v>366000</v>
      </c>
      <c r="R118" s="26"/>
      <c r="S118" s="26"/>
      <c r="T118" s="26">
        <v>2189000</v>
      </c>
      <c r="U118" s="26">
        <v>0</v>
      </c>
      <c r="V118" s="26">
        <v>0</v>
      </c>
      <c r="W118" s="11">
        <f>SUM(Q118:V118)</f>
        <v>2555000</v>
      </c>
      <c r="X118" s="39">
        <v>229000</v>
      </c>
      <c r="Y118" s="26"/>
      <c r="Z118" s="26"/>
      <c r="AA118" s="26">
        <v>1374000</v>
      </c>
      <c r="AB118" s="26">
        <v>0</v>
      </c>
      <c r="AC118" s="26">
        <v>0</v>
      </c>
      <c r="AD118" s="11">
        <f>SUM(X118:AC118)</f>
        <v>1603000</v>
      </c>
      <c r="AE118" s="39">
        <v>503000</v>
      </c>
      <c r="AF118" s="26"/>
      <c r="AG118" s="26"/>
      <c r="AH118" s="26">
        <v>2994000</v>
      </c>
      <c r="AI118" s="26">
        <v>0</v>
      </c>
      <c r="AJ118" s="26">
        <v>0</v>
      </c>
      <c r="AK118" s="11">
        <f>SUM(AE118:AJ118)</f>
        <v>3497000</v>
      </c>
      <c r="AL118" s="39">
        <f t="shared" ref="AL118:AQ118" si="206">+J118+Q118+X118+AE118</f>
        <v>1098000</v>
      </c>
      <c r="AM118" s="39">
        <f t="shared" si="206"/>
        <v>0</v>
      </c>
      <c r="AN118" s="39">
        <f t="shared" si="206"/>
        <v>0</v>
      </c>
      <c r="AO118" s="39">
        <f t="shared" si="206"/>
        <v>6557000</v>
      </c>
      <c r="AP118" s="39">
        <f t="shared" si="206"/>
        <v>0</v>
      </c>
      <c r="AQ118" s="39">
        <f t="shared" si="206"/>
        <v>0</v>
      </c>
      <c r="AR118" s="39">
        <f>SUM(AL118:AQ118)</f>
        <v>7655000</v>
      </c>
      <c r="AS118" s="39">
        <v>231000</v>
      </c>
      <c r="AT118" s="39"/>
      <c r="AU118" s="39"/>
      <c r="AV118" s="39">
        <v>1381000</v>
      </c>
      <c r="AW118" s="39">
        <v>0</v>
      </c>
      <c r="AX118" s="11">
        <v>0</v>
      </c>
      <c r="AY118" s="11">
        <f>SUM(AS118:AX118)</f>
        <v>1612000</v>
      </c>
      <c r="AZ118" s="39">
        <f t="shared" ref="AZ118:BE122" si="207">+AL118+AS118</f>
        <v>1329000</v>
      </c>
      <c r="BA118" s="39">
        <f t="shared" si="207"/>
        <v>0</v>
      </c>
      <c r="BB118" s="39">
        <f t="shared" si="207"/>
        <v>0</v>
      </c>
      <c r="BC118" s="39">
        <f t="shared" si="207"/>
        <v>7938000</v>
      </c>
      <c r="BD118" s="39">
        <f t="shared" si="207"/>
        <v>0</v>
      </c>
      <c r="BE118" s="39">
        <f t="shared" si="207"/>
        <v>0</v>
      </c>
      <c r="BF118" s="11">
        <f>SUM(AZ118:BE118)</f>
        <v>9267000</v>
      </c>
      <c r="BG118" s="11">
        <f t="shared" si="205"/>
        <v>9267000</v>
      </c>
      <c r="BH118" s="128" t="s">
        <v>385</v>
      </c>
      <c r="BI118" s="128" t="s">
        <v>142</v>
      </c>
      <c r="BJ118" s="38" t="s">
        <v>384</v>
      </c>
      <c r="BK118" s="39">
        <f>(+AR118)/1000</f>
        <v>7655</v>
      </c>
      <c r="BL118" s="39">
        <f>(+BF118)/1000</f>
        <v>9267</v>
      </c>
      <c r="BM118" s="80">
        <v>0</v>
      </c>
      <c r="BN118" s="80">
        <v>0</v>
      </c>
      <c r="BO118" s="80">
        <v>0</v>
      </c>
      <c r="BP118" s="80">
        <v>0</v>
      </c>
      <c r="BQ118" s="80">
        <v>0</v>
      </c>
      <c r="BR118" s="80">
        <v>0</v>
      </c>
      <c r="BS118" s="80">
        <v>0</v>
      </c>
      <c r="BT118" s="80">
        <v>0</v>
      </c>
      <c r="BU118" s="80">
        <v>0</v>
      </c>
      <c r="BV118" s="80">
        <v>0</v>
      </c>
      <c r="BW118" s="80">
        <v>0</v>
      </c>
      <c r="BX118" s="80">
        <v>0</v>
      </c>
      <c r="BY118" s="80">
        <v>0</v>
      </c>
      <c r="BZ118" s="80">
        <v>0</v>
      </c>
      <c r="CA118" s="80">
        <v>0</v>
      </c>
      <c r="CB118" s="80">
        <v>0</v>
      </c>
      <c r="CC118" s="80">
        <v>0</v>
      </c>
      <c r="CD118" s="12">
        <f>SUM(BM118:CC118)</f>
        <v>0</v>
      </c>
      <c r="CE118" s="80">
        <v>0</v>
      </c>
      <c r="CF118" s="80">
        <v>0</v>
      </c>
      <c r="CG118" s="80">
        <v>0</v>
      </c>
      <c r="CH118" s="80">
        <v>0</v>
      </c>
      <c r="CI118" s="80">
        <v>0</v>
      </c>
      <c r="CJ118" s="80">
        <v>0</v>
      </c>
      <c r="CK118" s="80">
        <v>0</v>
      </c>
      <c r="CL118" s="80">
        <v>0</v>
      </c>
      <c r="CM118" s="80">
        <v>0</v>
      </c>
      <c r="CN118" s="80">
        <v>0</v>
      </c>
      <c r="CO118" s="80">
        <v>0</v>
      </c>
      <c r="CP118" s="80">
        <v>0</v>
      </c>
      <c r="CQ118" s="80">
        <v>0</v>
      </c>
      <c r="CR118" s="80">
        <v>0</v>
      </c>
      <c r="CS118" s="80">
        <v>0</v>
      </c>
      <c r="CT118" s="80">
        <v>0</v>
      </c>
      <c r="CU118" s="80">
        <v>0</v>
      </c>
      <c r="CV118" s="12">
        <f>SUM(CE118:CU118)</f>
        <v>0</v>
      </c>
      <c r="CW118" s="12">
        <f>+CV118+CD118</f>
        <v>0</v>
      </c>
      <c r="CX118" s="13" t="s">
        <v>56</v>
      </c>
      <c r="CY118" s="13"/>
      <c r="CZ118" s="13"/>
      <c r="DA118" s="13"/>
      <c r="DB118" s="13"/>
      <c r="DC118" s="13"/>
      <c r="DD118" s="13"/>
      <c r="DE118" s="13" t="s">
        <v>56</v>
      </c>
    </row>
    <row r="119" spans="1:127" s="7" customFormat="1" ht="25.5">
      <c r="A119" s="13" t="s">
        <v>386</v>
      </c>
      <c r="B119" s="13"/>
      <c r="C119" s="13"/>
      <c r="D119" s="151"/>
      <c r="E119" s="151"/>
      <c r="F119" s="147"/>
      <c r="G119" s="147"/>
      <c r="H119" s="147"/>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39">
        <f t="shared" si="207"/>
        <v>0</v>
      </c>
      <c r="BA119" s="39">
        <f t="shared" si="207"/>
        <v>0</v>
      </c>
      <c r="BB119" s="39">
        <f t="shared" si="207"/>
        <v>0</v>
      </c>
      <c r="BC119" s="39">
        <f t="shared" si="207"/>
        <v>0</v>
      </c>
      <c r="BD119" s="39">
        <f t="shared" si="207"/>
        <v>0</v>
      </c>
      <c r="BE119" s="39">
        <f t="shared" si="207"/>
        <v>0</v>
      </c>
      <c r="BF119" s="11">
        <f>SUM(AZ119:BE119)</f>
        <v>0</v>
      </c>
      <c r="BG119" s="70">
        <f t="shared" si="205"/>
        <v>0</v>
      </c>
      <c r="BH119" s="8"/>
      <c r="BI119" s="9"/>
      <c r="BJ119" s="8"/>
      <c r="BK119" s="67"/>
      <c r="BL119" s="67"/>
      <c r="BM119" s="8"/>
      <c r="BN119" s="8"/>
      <c r="BO119" s="8"/>
      <c r="BP119" s="8"/>
      <c r="BQ119" s="8"/>
      <c r="BR119" s="8"/>
      <c r="BS119" s="8"/>
      <c r="BT119" s="85"/>
      <c r="BU119" s="85"/>
      <c r="BV119" s="85"/>
      <c r="BW119" s="85"/>
      <c r="BX119" s="85"/>
      <c r="BY119" s="85"/>
      <c r="BZ119" s="85"/>
      <c r="CA119" s="85"/>
      <c r="CB119" s="85"/>
      <c r="CC119" s="85"/>
      <c r="CD119" s="85"/>
      <c r="CE119" s="85"/>
      <c r="CF119" s="85"/>
      <c r="CG119" s="85"/>
      <c r="CH119" s="85"/>
      <c r="CI119" s="85"/>
      <c r="CJ119" s="86"/>
      <c r="CK119" s="71"/>
      <c r="CL119" s="85"/>
      <c r="CM119" s="85"/>
      <c r="CN119" s="85"/>
      <c r="CO119" s="85"/>
      <c r="CP119" s="85"/>
      <c r="CQ119" s="85"/>
      <c r="CR119" s="85"/>
      <c r="CS119" s="85"/>
      <c r="CT119" s="85"/>
      <c r="CU119" s="85"/>
      <c r="CV119" s="85"/>
      <c r="CW119" s="85"/>
      <c r="CX119" s="85"/>
      <c r="CY119" s="85"/>
      <c r="CZ119" s="85"/>
      <c r="DA119" s="85"/>
      <c r="DB119" s="85"/>
      <c r="DC119" s="71"/>
      <c r="DD119" s="71"/>
      <c r="DE119" s="8"/>
      <c r="DF119" s="69"/>
      <c r="DG119" s="69"/>
      <c r="DH119" s="69"/>
      <c r="DI119" s="69"/>
      <c r="DJ119" s="69"/>
      <c r="DK119" s="69"/>
      <c r="DL119" s="69"/>
      <c r="DM119" s="69"/>
      <c r="DN119" s="69"/>
      <c r="DO119" s="69"/>
      <c r="DP119" s="69"/>
      <c r="DQ119" s="69"/>
      <c r="DR119" s="69"/>
      <c r="DS119" s="69"/>
      <c r="DT119" s="69"/>
      <c r="DU119" s="69"/>
      <c r="DV119" s="69"/>
      <c r="DW119" s="69"/>
    </row>
    <row r="120" spans="1:127" s="7" customFormat="1" ht="102">
      <c r="A120" s="151" t="s">
        <v>387</v>
      </c>
      <c r="B120" s="13" t="s">
        <v>99</v>
      </c>
      <c r="C120" s="13" t="s">
        <v>388</v>
      </c>
      <c r="D120" s="151" t="s">
        <v>580</v>
      </c>
      <c r="E120" s="151" t="s">
        <v>27</v>
      </c>
      <c r="F120" s="147">
        <v>10</v>
      </c>
      <c r="G120" s="147"/>
      <c r="H120" s="147" t="s">
        <v>389</v>
      </c>
      <c r="I120" s="13" t="s">
        <v>596</v>
      </c>
      <c r="J120" s="21">
        <v>37000</v>
      </c>
      <c r="K120" s="39">
        <v>0</v>
      </c>
      <c r="L120" s="39">
        <v>0</v>
      </c>
      <c r="M120" s="39">
        <v>0</v>
      </c>
      <c r="N120" s="39">
        <v>0</v>
      </c>
      <c r="O120" s="39">
        <v>0</v>
      </c>
      <c r="P120" s="39">
        <f>SUM(J120:O120)</f>
        <v>37000</v>
      </c>
      <c r="Q120" s="39">
        <v>37000</v>
      </c>
      <c r="R120" s="39">
        <v>0</v>
      </c>
      <c r="S120" s="39">
        <v>0</v>
      </c>
      <c r="T120" s="39">
        <v>0</v>
      </c>
      <c r="U120" s="39">
        <v>0</v>
      </c>
      <c r="V120" s="39">
        <v>0</v>
      </c>
      <c r="W120" s="39">
        <f>SUM(Q120:V120)</f>
        <v>37000</v>
      </c>
      <c r="X120" s="39">
        <v>1171130</v>
      </c>
      <c r="Y120" s="39">
        <v>0</v>
      </c>
      <c r="Z120" s="39">
        <v>0</v>
      </c>
      <c r="AA120" s="39">
        <v>0</v>
      </c>
      <c r="AB120" s="39">
        <v>0</v>
      </c>
      <c r="AC120" s="39">
        <v>0</v>
      </c>
      <c r="AD120" s="39">
        <f>SUM(X120:AC120)</f>
        <v>1171130</v>
      </c>
      <c r="AE120" s="39">
        <v>1299243</v>
      </c>
      <c r="AF120" s="39">
        <v>0</v>
      </c>
      <c r="AG120" s="39">
        <v>0</v>
      </c>
      <c r="AH120" s="39">
        <v>0</v>
      </c>
      <c r="AI120" s="39">
        <v>0</v>
      </c>
      <c r="AJ120" s="39">
        <v>0</v>
      </c>
      <c r="AK120" s="39">
        <f>SUM(AE120:AJ120)</f>
        <v>1299243</v>
      </c>
      <c r="AL120" s="39">
        <f t="shared" ref="AL120:AQ121" si="208">+J120+Q120+X120+AE120</f>
        <v>2544373</v>
      </c>
      <c r="AM120" s="39">
        <f t="shared" si="208"/>
        <v>0</v>
      </c>
      <c r="AN120" s="39">
        <f t="shared" si="208"/>
        <v>0</v>
      </c>
      <c r="AO120" s="39">
        <f t="shared" si="208"/>
        <v>0</v>
      </c>
      <c r="AP120" s="39">
        <f t="shared" si="208"/>
        <v>0</v>
      </c>
      <c r="AQ120" s="39">
        <f t="shared" si="208"/>
        <v>0</v>
      </c>
      <c r="AR120" s="39">
        <f>SUM(AL120:AQ120)</f>
        <v>2544373</v>
      </c>
      <c r="AS120" s="39">
        <v>1283907</v>
      </c>
      <c r="AT120" s="39">
        <f t="shared" ref="AT120:AX121" si="209">SUM(K120,R120,Y120,AF120)</f>
        <v>0</v>
      </c>
      <c r="AU120" s="39">
        <f t="shared" si="209"/>
        <v>0</v>
      </c>
      <c r="AV120" s="39">
        <f t="shared" si="209"/>
        <v>0</v>
      </c>
      <c r="AW120" s="39">
        <f t="shared" si="209"/>
        <v>0</v>
      </c>
      <c r="AX120" s="39">
        <f t="shared" si="209"/>
        <v>0</v>
      </c>
      <c r="AY120" s="39">
        <f>SUM(AS120:AX120)</f>
        <v>1283907</v>
      </c>
      <c r="AZ120" s="39">
        <f t="shared" si="207"/>
        <v>3828280</v>
      </c>
      <c r="BA120" s="39">
        <f t="shared" si="207"/>
        <v>0</v>
      </c>
      <c r="BB120" s="39">
        <f t="shared" si="207"/>
        <v>0</v>
      </c>
      <c r="BC120" s="39">
        <f t="shared" si="207"/>
        <v>0</v>
      </c>
      <c r="BD120" s="39">
        <f t="shared" si="207"/>
        <v>0</v>
      </c>
      <c r="BE120" s="39">
        <f t="shared" si="207"/>
        <v>0</v>
      </c>
      <c r="BF120" s="11">
        <f>SUM(AZ120:BE120)</f>
        <v>3828280</v>
      </c>
      <c r="BG120" s="11">
        <f t="shared" si="205"/>
        <v>3828280</v>
      </c>
      <c r="BH120" s="39"/>
      <c r="BI120" s="39"/>
      <c r="BJ120" s="39" t="e">
        <f>IF(#REF!=1,AR120,0)</f>
        <v>#REF!</v>
      </c>
      <c r="BK120" s="39"/>
      <c r="BL120" s="39" t="e">
        <f>IF(#REF!=1,AR120,0)</f>
        <v>#REF!</v>
      </c>
      <c r="BM120" s="39"/>
      <c r="BN120" s="39"/>
      <c r="BO120" s="39"/>
      <c r="BP120" s="39"/>
      <c r="BQ120" s="128"/>
      <c r="BR120" s="128"/>
      <c r="BS120" s="128"/>
      <c r="BT120" s="128"/>
      <c r="BU120" s="128"/>
      <c r="BV120" s="39">
        <f t="shared" ref="BV120:CA121" si="210">+AL120+AS120</f>
        <v>3828280</v>
      </c>
      <c r="BW120" s="39">
        <f t="shared" si="210"/>
        <v>0</v>
      </c>
      <c r="BX120" s="39">
        <f t="shared" si="210"/>
        <v>0</v>
      </c>
      <c r="BY120" s="39">
        <f t="shared" si="210"/>
        <v>0</v>
      </c>
      <c r="BZ120" s="39">
        <f t="shared" si="210"/>
        <v>0</v>
      </c>
      <c r="CA120" s="39">
        <f t="shared" si="210"/>
        <v>0</v>
      </c>
      <c r="CB120" s="39">
        <f>SUM(BV120:CA120)</f>
        <v>3828280</v>
      </c>
      <c r="CC120" s="80">
        <v>0</v>
      </c>
      <c r="CD120" s="12">
        <f>SUM(BM120:CC120)</f>
        <v>7656560</v>
      </c>
      <c r="CE120" s="80">
        <v>0</v>
      </c>
      <c r="CF120" s="80">
        <v>0</v>
      </c>
      <c r="CG120" s="80">
        <v>0</v>
      </c>
      <c r="CH120" s="80">
        <v>0</v>
      </c>
      <c r="CI120" s="80">
        <v>0</v>
      </c>
      <c r="CJ120" s="80">
        <v>0</v>
      </c>
      <c r="CK120" s="80">
        <v>0</v>
      </c>
      <c r="CL120" s="80">
        <v>0</v>
      </c>
      <c r="CM120" s="80">
        <v>0</v>
      </c>
      <c r="CN120" s="80">
        <v>0</v>
      </c>
      <c r="CO120" s="80">
        <v>0</v>
      </c>
      <c r="CP120" s="80">
        <v>0</v>
      </c>
      <c r="CQ120" s="80">
        <v>0</v>
      </c>
      <c r="CR120" s="80">
        <v>0</v>
      </c>
      <c r="CS120" s="80">
        <v>0</v>
      </c>
      <c r="CT120" s="80">
        <v>0</v>
      </c>
      <c r="CU120" s="80">
        <v>0</v>
      </c>
      <c r="CV120" s="12">
        <f>SUM(CE120:CU120)</f>
        <v>0</v>
      </c>
      <c r="CW120" s="12">
        <f>+CV120+CD120</f>
        <v>7656560</v>
      </c>
      <c r="CX120" s="13" t="s">
        <v>390</v>
      </c>
      <c r="CY120" s="13"/>
      <c r="CZ120" s="13"/>
      <c r="DA120" s="13"/>
      <c r="DB120" s="13"/>
      <c r="DC120" s="13"/>
      <c r="DD120" s="13"/>
      <c r="DE120" s="13" t="s">
        <v>290</v>
      </c>
    </row>
    <row r="121" spans="1:127" s="7" customFormat="1" ht="178.5">
      <c r="A121" s="151" t="s">
        <v>391</v>
      </c>
      <c r="B121" s="13" t="s">
        <v>99</v>
      </c>
      <c r="C121" s="13" t="s">
        <v>582</v>
      </c>
      <c r="D121" s="151" t="s">
        <v>87</v>
      </c>
      <c r="E121" s="151" t="s">
        <v>564</v>
      </c>
      <c r="F121" s="147">
        <v>10</v>
      </c>
      <c r="G121" s="147"/>
      <c r="H121" s="147" t="s">
        <v>389</v>
      </c>
      <c r="I121" s="13" t="s">
        <v>392</v>
      </c>
      <c r="J121" s="39">
        <v>0</v>
      </c>
      <c r="K121" s="39">
        <v>0</v>
      </c>
      <c r="L121" s="39">
        <v>0</v>
      </c>
      <c r="M121" s="39">
        <v>0</v>
      </c>
      <c r="N121" s="39">
        <v>0</v>
      </c>
      <c r="O121" s="39">
        <v>0</v>
      </c>
      <c r="P121" s="39">
        <f>SUM(J121:O121)</f>
        <v>0</v>
      </c>
      <c r="Q121" s="39">
        <v>0</v>
      </c>
      <c r="R121" s="39">
        <v>0</v>
      </c>
      <c r="S121" s="39">
        <v>0</v>
      </c>
      <c r="T121" s="39">
        <v>0</v>
      </c>
      <c r="U121" s="39">
        <v>0</v>
      </c>
      <c r="V121" s="39">
        <v>0</v>
      </c>
      <c r="W121" s="39">
        <f>SUM(Q121:V121)</f>
        <v>0</v>
      </c>
      <c r="X121" s="21">
        <v>1700000</v>
      </c>
      <c r="Y121" s="39">
        <v>0</v>
      </c>
      <c r="Z121" s="39">
        <v>0</v>
      </c>
      <c r="AA121" s="39">
        <v>0</v>
      </c>
      <c r="AB121" s="39">
        <v>0</v>
      </c>
      <c r="AC121" s="39">
        <v>0</v>
      </c>
      <c r="AD121" s="39">
        <f>SUM(X121:AC121)</f>
        <v>1700000</v>
      </c>
      <c r="AE121" s="39">
        <v>3000000</v>
      </c>
      <c r="AF121" s="39">
        <v>0</v>
      </c>
      <c r="AG121" s="39">
        <v>0</v>
      </c>
      <c r="AH121" s="39">
        <v>0</v>
      </c>
      <c r="AI121" s="39">
        <v>0</v>
      </c>
      <c r="AJ121" s="39">
        <v>0</v>
      </c>
      <c r="AK121" s="39">
        <f>SUM(AE121:AJ121)</f>
        <v>3000000</v>
      </c>
      <c r="AL121" s="39">
        <f t="shared" si="208"/>
        <v>4700000</v>
      </c>
      <c r="AM121" s="39">
        <f t="shared" si="208"/>
        <v>0</v>
      </c>
      <c r="AN121" s="39">
        <f t="shared" si="208"/>
        <v>0</v>
      </c>
      <c r="AO121" s="39">
        <f t="shared" si="208"/>
        <v>0</v>
      </c>
      <c r="AP121" s="39">
        <f t="shared" si="208"/>
        <v>0</v>
      </c>
      <c r="AQ121" s="39">
        <f t="shared" si="208"/>
        <v>0</v>
      </c>
      <c r="AR121" s="39">
        <f>SUM(AL121:AQ121)</f>
        <v>4700000</v>
      </c>
      <c r="AS121" s="39">
        <v>3913000</v>
      </c>
      <c r="AT121" s="39">
        <f t="shared" si="209"/>
        <v>0</v>
      </c>
      <c r="AU121" s="39">
        <f t="shared" si="209"/>
        <v>0</v>
      </c>
      <c r="AV121" s="39">
        <f t="shared" si="209"/>
        <v>0</v>
      </c>
      <c r="AW121" s="39">
        <f t="shared" si="209"/>
        <v>0</v>
      </c>
      <c r="AX121" s="39">
        <f t="shared" si="209"/>
        <v>0</v>
      </c>
      <c r="AY121" s="39">
        <f>SUM(AS121:AX121)</f>
        <v>3913000</v>
      </c>
      <c r="AZ121" s="39">
        <f t="shared" si="207"/>
        <v>8613000</v>
      </c>
      <c r="BA121" s="39">
        <f t="shared" si="207"/>
        <v>0</v>
      </c>
      <c r="BB121" s="39">
        <f t="shared" si="207"/>
        <v>0</v>
      </c>
      <c r="BC121" s="39">
        <f t="shared" si="207"/>
        <v>0</v>
      </c>
      <c r="BD121" s="39">
        <f t="shared" si="207"/>
        <v>0</v>
      </c>
      <c r="BE121" s="39">
        <f t="shared" si="207"/>
        <v>0</v>
      </c>
      <c r="BF121" s="11">
        <f>SUM(AZ121:BE121)</f>
        <v>8613000</v>
      </c>
      <c r="BG121" s="11">
        <f t="shared" si="205"/>
        <v>8613000</v>
      </c>
      <c r="BH121" s="39"/>
      <c r="BI121" s="39"/>
      <c r="BJ121" s="39" t="e">
        <f>IF(#REF!=1,AR121,0)</f>
        <v>#REF!</v>
      </c>
      <c r="BK121" s="39"/>
      <c r="BL121" s="39" t="e">
        <f>IF(#REF!=1,AR121,0)</f>
        <v>#REF!</v>
      </c>
      <c r="BM121" s="39"/>
      <c r="BN121" s="39"/>
      <c r="BO121" s="39"/>
      <c r="BP121" s="39"/>
      <c r="BQ121" s="128"/>
      <c r="BR121" s="128"/>
      <c r="BS121" s="128"/>
      <c r="BT121" s="128"/>
      <c r="BU121" s="128"/>
      <c r="BV121" s="39">
        <f t="shared" si="210"/>
        <v>8613000</v>
      </c>
      <c r="BW121" s="39">
        <f t="shared" si="210"/>
        <v>0</v>
      </c>
      <c r="BX121" s="39">
        <f t="shared" si="210"/>
        <v>0</v>
      </c>
      <c r="BY121" s="39">
        <f t="shared" si="210"/>
        <v>0</v>
      </c>
      <c r="BZ121" s="39">
        <f t="shared" si="210"/>
        <v>0</v>
      </c>
      <c r="CA121" s="39">
        <f t="shared" si="210"/>
        <v>0</v>
      </c>
      <c r="CB121" s="39">
        <f>SUM(BV121:CA121)</f>
        <v>8613000</v>
      </c>
      <c r="CC121" s="80">
        <v>0</v>
      </c>
      <c r="CD121" s="12">
        <f>SUM(BM121:CC121)</f>
        <v>17226000</v>
      </c>
      <c r="CE121" s="80">
        <v>0</v>
      </c>
      <c r="CF121" s="80">
        <v>0</v>
      </c>
      <c r="CG121" s="80">
        <v>0</v>
      </c>
      <c r="CH121" s="80">
        <v>0</v>
      </c>
      <c r="CI121" s="80">
        <v>0</v>
      </c>
      <c r="CJ121" s="80">
        <v>0</v>
      </c>
      <c r="CK121" s="80">
        <v>0</v>
      </c>
      <c r="CL121" s="80">
        <v>0</v>
      </c>
      <c r="CM121" s="80">
        <v>0</v>
      </c>
      <c r="CN121" s="80">
        <v>0</v>
      </c>
      <c r="CO121" s="80">
        <v>0</v>
      </c>
      <c r="CP121" s="80">
        <v>0</v>
      </c>
      <c r="CQ121" s="80">
        <v>0</v>
      </c>
      <c r="CR121" s="80">
        <v>0</v>
      </c>
      <c r="CS121" s="80">
        <v>0</v>
      </c>
      <c r="CT121" s="80">
        <v>0</v>
      </c>
      <c r="CU121" s="80">
        <v>0</v>
      </c>
      <c r="CV121" s="12">
        <f>SUM(CE121:CU121)</f>
        <v>0</v>
      </c>
      <c r="CW121" s="12">
        <f>+CV121+CD121</f>
        <v>17226000</v>
      </c>
      <c r="CX121" s="13" t="s">
        <v>390</v>
      </c>
      <c r="CY121" s="13"/>
      <c r="CZ121" s="13"/>
      <c r="DA121" s="13"/>
      <c r="DB121" s="13"/>
      <c r="DC121" s="13"/>
      <c r="DD121" s="13"/>
      <c r="DE121" s="13" t="s">
        <v>290</v>
      </c>
    </row>
    <row r="122" spans="1:127" s="7" customFormat="1" ht="191.25">
      <c r="A122" s="151" t="s">
        <v>393</v>
      </c>
      <c r="B122" s="13" t="s">
        <v>99</v>
      </c>
      <c r="C122" s="13" t="s">
        <v>583</v>
      </c>
      <c r="D122" s="151" t="s">
        <v>87</v>
      </c>
      <c r="E122" s="151" t="s">
        <v>570</v>
      </c>
      <c r="F122" s="147">
        <v>10</v>
      </c>
      <c r="G122" s="147"/>
      <c r="H122" s="147" t="s">
        <v>389</v>
      </c>
      <c r="I122" s="13"/>
      <c r="J122" s="39">
        <v>0</v>
      </c>
      <c r="K122" s="39">
        <v>0</v>
      </c>
      <c r="L122" s="39">
        <v>0</v>
      </c>
      <c r="M122" s="39">
        <v>0</v>
      </c>
      <c r="N122" s="39">
        <v>0</v>
      </c>
      <c r="O122" s="39">
        <v>0</v>
      </c>
      <c r="P122" s="39">
        <v>0</v>
      </c>
      <c r="Q122" s="39">
        <v>0</v>
      </c>
      <c r="R122" s="39">
        <v>0</v>
      </c>
      <c r="S122" s="39">
        <v>0</v>
      </c>
      <c r="T122" s="39">
        <v>0</v>
      </c>
      <c r="U122" s="39">
        <v>0</v>
      </c>
      <c r="V122" s="39">
        <v>0</v>
      </c>
      <c r="W122" s="39">
        <v>0</v>
      </c>
      <c r="X122" s="21">
        <v>0</v>
      </c>
      <c r="Y122" s="39">
        <v>0</v>
      </c>
      <c r="Z122" s="39">
        <v>0</v>
      </c>
      <c r="AA122" s="39">
        <v>0</v>
      </c>
      <c r="AB122" s="39">
        <v>0</v>
      </c>
      <c r="AC122" s="39">
        <v>0</v>
      </c>
      <c r="AD122" s="39">
        <v>0</v>
      </c>
      <c r="AE122" s="39">
        <v>3489465</v>
      </c>
      <c r="AF122" s="39">
        <v>0</v>
      </c>
      <c r="AG122" s="39">
        <v>0</v>
      </c>
      <c r="AH122" s="39">
        <v>0</v>
      </c>
      <c r="AI122" s="39">
        <v>0</v>
      </c>
      <c r="AJ122" s="39">
        <v>0</v>
      </c>
      <c r="AK122" s="39">
        <v>3489465</v>
      </c>
      <c r="AL122" s="39">
        <v>3489465</v>
      </c>
      <c r="AM122" s="39">
        <v>0</v>
      </c>
      <c r="AN122" s="39">
        <v>0</v>
      </c>
      <c r="AO122" s="39">
        <v>0</v>
      </c>
      <c r="AP122" s="39">
        <v>0</v>
      </c>
      <c r="AQ122" s="39">
        <v>0</v>
      </c>
      <c r="AR122" s="39">
        <v>3489465</v>
      </c>
      <c r="AS122" s="39">
        <v>339615535</v>
      </c>
      <c r="AT122" s="39">
        <v>0</v>
      </c>
      <c r="AU122" s="39">
        <v>0</v>
      </c>
      <c r="AV122" s="39">
        <v>0</v>
      </c>
      <c r="AW122" s="39">
        <v>0</v>
      </c>
      <c r="AX122" s="39">
        <v>0</v>
      </c>
      <c r="AY122" s="39">
        <v>339615535</v>
      </c>
      <c r="AZ122" s="39">
        <f t="shared" si="207"/>
        <v>343105000</v>
      </c>
      <c r="BA122" s="39">
        <f t="shared" si="207"/>
        <v>0</v>
      </c>
      <c r="BB122" s="39">
        <f t="shared" si="207"/>
        <v>0</v>
      </c>
      <c r="BC122" s="39">
        <f t="shared" si="207"/>
        <v>0</v>
      </c>
      <c r="BD122" s="39">
        <f t="shared" si="207"/>
        <v>0</v>
      </c>
      <c r="BE122" s="39">
        <f t="shared" si="207"/>
        <v>0</v>
      </c>
      <c r="BF122" s="11">
        <f>SUM(AZ122:BE122)</f>
        <v>343105000</v>
      </c>
      <c r="BG122" s="11">
        <f t="shared" si="205"/>
        <v>343105000</v>
      </c>
      <c r="BH122" s="39"/>
      <c r="BI122" s="39"/>
      <c r="BJ122" s="39">
        <v>0</v>
      </c>
      <c r="BK122" s="39"/>
      <c r="BL122" s="39">
        <v>0</v>
      </c>
      <c r="BM122" s="39"/>
      <c r="BN122" s="39"/>
      <c r="BO122" s="39"/>
      <c r="BP122" s="39"/>
      <c r="BQ122" s="128"/>
      <c r="BR122" s="128"/>
      <c r="BS122" s="128"/>
      <c r="BT122" s="128"/>
      <c r="BU122" s="128"/>
      <c r="BV122" s="39">
        <v>343105000</v>
      </c>
      <c r="BW122" s="39">
        <v>0</v>
      </c>
      <c r="BX122" s="39">
        <v>0</v>
      </c>
      <c r="BY122" s="39">
        <v>0</v>
      </c>
      <c r="BZ122" s="39">
        <v>0</v>
      </c>
      <c r="CA122" s="39">
        <v>0</v>
      </c>
      <c r="CB122" s="39">
        <v>343105000</v>
      </c>
      <c r="CC122" s="80">
        <v>0</v>
      </c>
      <c r="CD122" s="12">
        <f>SUM(BM122:CC122)</f>
        <v>686210000</v>
      </c>
      <c r="CE122" s="80">
        <v>0</v>
      </c>
      <c r="CF122" s="80">
        <v>0</v>
      </c>
      <c r="CG122" s="80">
        <v>0</v>
      </c>
      <c r="CH122" s="80">
        <v>0</v>
      </c>
      <c r="CI122" s="80">
        <v>0</v>
      </c>
      <c r="CJ122" s="80">
        <v>0</v>
      </c>
      <c r="CK122" s="80">
        <v>0</v>
      </c>
      <c r="CL122" s="80">
        <v>0</v>
      </c>
      <c r="CM122" s="80">
        <v>0</v>
      </c>
      <c r="CN122" s="80">
        <v>0</v>
      </c>
      <c r="CO122" s="80">
        <v>0</v>
      </c>
      <c r="CP122" s="80">
        <v>0</v>
      </c>
      <c r="CQ122" s="80">
        <v>0</v>
      </c>
      <c r="CR122" s="80">
        <v>0</v>
      </c>
      <c r="CS122" s="80">
        <v>0</v>
      </c>
      <c r="CT122" s="80">
        <v>0</v>
      </c>
      <c r="CU122" s="80">
        <v>0</v>
      </c>
      <c r="CV122" s="12">
        <f>SUM(CE122:CU122)</f>
        <v>0</v>
      </c>
      <c r="CW122" s="12">
        <f>+CV122+CD122</f>
        <v>686210000</v>
      </c>
      <c r="CX122" s="13" t="s">
        <v>390</v>
      </c>
      <c r="CY122" s="13"/>
      <c r="CZ122" s="13"/>
      <c r="DA122" s="13"/>
      <c r="DB122" s="13"/>
      <c r="DC122" s="13"/>
      <c r="DD122" s="13"/>
      <c r="DE122" s="13" t="s">
        <v>290</v>
      </c>
    </row>
    <row r="123" spans="1:127" s="7" customFormat="1" ht="38.25">
      <c r="A123" s="151" t="s">
        <v>395</v>
      </c>
      <c r="B123" s="13"/>
      <c r="C123" s="13"/>
      <c r="D123" s="151"/>
      <c r="E123" s="151"/>
      <c r="F123" s="147"/>
      <c r="G123" s="147"/>
      <c r="H123" s="147"/>
      <c r="I123" s="13"/>
      <c r="J123" s="39"/>
      <c r="K123" s="39"/>
      <c r="L123" s="39"/>
      <c r="M123" s="39"/>
      <c r="N123" s="39"/>
      <c r="O123" s="39"/>
      <c r="P123" s="26"/>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70">
        <f t="shared" si="205"/>
        <v>0</v>
      </c>
      <c r="BH123" s="28"/>
      <c r="BI123" s="29"/>
      <c r="BJ123" s="28"/>
      <c r="BK123" s="30"/>
      <c r="BL123" s="30"/>
      <c r="BM123" s="40"/>
      <c r="BN123" s="30"/>
      <c r="BO123" s="30"/>
      <c r="BP123" s="30"/>
      <c r="BQ123" s="30"/>
      <c r="BR123" s="30"/>
      <c r="BS123" s="30"/>
      <c r="BT123" s="89"/>
      <c r="BU123" s="89"/>
      <c r="BV123" s="89"/>
      <c r="BW123" s="89"/>
      <c r="BX123" s="89"/>
      <c r="BY123" s="89"/>
      <c r="BZ123" s="89"/>
      <c r="CA123" s="89"/>
      <c r="CB123" s="89"/>
      <c r="CC123" s="89"/>
      <c r="CD123" s="89"/>
      <c r="CE123" s="89"/>
      <c r="CF123" s="89"/>
      <c r="CG123" s="89"/>
      <c r="CH123" s="89"/>
      <c r="CI123" s="89"/>
      <c r="CJ123" s="89"/>
      <c r="CK123" s="90"/>
      <c r="CL123" s="89"/>
      <c r="CM123" s="89"/>
      <c r="CN123" s="89"/>
      <c r="CO123" s="89"/>
      <c r="CP123" s="89"/>
      <c r="CQ123" s="89"/>
      <c r="CR123" s="89"/>
      <c r="CS123" s="89"/>
      <c r="CT123" s="89"/>
      <c r="CU123" s="89"/>
      <c r="CV123" s="89"/>
      <c r="CW123" s="89"/>
      <c r="CX123" s="89"/>
      <c r="CY123" s="89"/>
      <c r="CZ123" s="89"/>
      <c r="DA123" s="89"/>
      <c r="DB123" s="89"/>
      <c r="DC123" s="90"/>
      <c r="DD123" s="90"/>
      <c r="DE123" s="28"/>
      <c r="DF123" s="91"/>
      <c r="DG123" s="91"/>
      <c r="DH123" s="91"/>
      <c r="DI123" s="91"/>
      <c r="DJ123" s="91"/>
      <c r="DK123" s="91"/>
      <c r="DL123" s="91"/>
      <c r="DM123" s="91"/>
      <c r="DN123" s="91"/>
      <c r="DO123" s="91"/>
      <c r="DP123" s="91"/>
      <c r="DQ123" s="91"/>
      <c r="DR123" s="91"/>
      <c r="DS123" s="91"/>
      <c r="DT123" s="91"/>
      <c r="DU123" s="91"/>
      <c r="DV123" s="91"/>
      <c r="DW123" s="91"/>
    </row>
    <row r="124" spans="1:127" s="7" customFormat="1" ht="25.5">
      <c r="A124" s="151" t="s">
        <v>396</v>
      </c>
      <c r="B124" s="13"/>
      <c r="C124" s="13"/>
      <c r="D124" s="39"/>
      <c r="E124" s="39"/>
      <c r="F124" s="143"/>
      <c r="G124" s="143"/>
      <c r="H124" s="143"/>
      <c r="I124" s="13"/>
      <c r="J124" s="13"/>
      <c r="K124" s="13"/>
      <c r="L124" s="13"/>
      <c r="M124" s="13"/>
      <c r="N124" s="13"/>
      <c r="O124" s="13"/>
      <c r="P124" s="13"/>
      <c r="Q124" s="13"/>
      <c r="R124" s="13"/>
      <c r="S124" s="13"/>
      <c r="T124" s="13"/>
      <c r="U124" s="13"/>
      <c r="V124" s="21"/>
      <c r="W124" s="21"/>
      <c r="X124" s="13"/>
      <c r="Y124" s="13"/>
      <c r="Z124" s="13"/>
      <c r="AA124" s="13"/>
      <c r="AB124" s="13"/>
      <c r="AC124" s="13"/>
      <c r="AD124" s="21"/>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70">
        <f t="shared" si="205"/>
        <v>0</v>
      </c>
      <c r="BH124" s="31"/>
      <c r="BI124" s="92"/>
      <c r="BJ124" s="93"/>
      <c r="BK124" s="92"/>
      <c r="BL124" s="92"/>
      <c r="BM124" s="31"/>
      <c r="BN124" s="93"/>
      <c r="BO124" s="93"/>
      <c r="BP124" s="31"/>
      <c r="BQ124" s="31"/>
      <c r="BR124" s="31"/>
      <c r="BS124" s="31"/>
      <c r="BT124" s="94"/>
      <c r="BU124" s="94"/>
      <c r="BV124" s="94"/>
      <c r="BW124" s="94"/>
      <c r="BX124" s="94"/>
      <c r="BY124" s="94"/>
      <c r="BZ124" s="94"/>
      <c r="CA124" s="94"/>
      <c r="CB124" s="94"/>
      <c r="CC124" s="94"/>
      <c r="CD124" s="94"/>
      <c r="CE124" s="94"/>
      <c r="CF124" s="94"/>
      <c r="CG124" s="94"/>
      <c r="CH124" s="94"/>
      <c r="CI124" s="94"/>
      <c r="CJ124" s="94"/>
      <c r="CK124" s="95"/>
      <c r="CL124" s="94"/>
      <c r="CM124" s="94"/>
      <c r="CN124" s="94"/>
      <c r="CO124" s="94"/>
      <c r="CP124" s="94"/>
      <c r="CQ124" s="94"/>
      <c r="CR124" s="94"/>
      <c r="CS124" s="94"/>
      <c r="CT124" s="94"/>
      <c r="CU124" s="94"/>
      <c r="CV124" s="94"/>
      <c r="CW124" s="94"/>
      <c r="CX124" s="94"/>
      <c r="CY124" s="94"/>
      <c r="CZ124" s="94"/>
      <c r="DA124" s="94"/>
      <c r="DB124" s="94"/>
      <c r="DC124" s="95"/>
      <c r="DD124" s="95"/>
      <c r="DE124" s="31"/>
      <c r="DF124" s="96"/>
      <c r="DG124" s="96"/>
      <c r="DH124" s="96"/>
      <c r="DI124" s="96"/>
      <c r="DJ124" s="96"/>
      <c r="DK124" s="96"/>
      <c r="DL124" s="96"/>
      <c r="DM124" s="96"/>
      <c r="DN124" s="96"/>
      <c r="DO124" s="96"/>
      <c r="DP124" s="96"/>
      <c r="DQ124" s="96"/>
      <c r="DR124" s="96"/>
      <c r="DS124" s="96"/>
      <c r="DT124" s="96"/>
      <c r="DU124" s="96"/>
      <c r="DV124" s="96"/>
      <c r="DW124" s="96"/>
    </row>
    <row r="125" spans="1:127" s="7" customFormat="1" ht="38.25">
      <c r="A125" s="151" t="s">
        <v>44</v>
      </c>
      <c r="B125" s="13"/>
      <c r="C125" s="13"/>
      <c r="D125" s="151"/>
      <c r="E125" s="151"/>
      <c r="F125" s="147"/>
      <c r="G125" s="147"/>
      <c r="H125" s="147"/>
      <c r="I125" s="13"/>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70">
        <f t="shared" si="205"/>
        <v>0</v>
      </c>
      <c r="BH125" s="32"/>
      <c r="BI125" s="33"/>
      <c r="BJ125" s="32"/>
      <c r="BK125" s="97"/>
      <c r="BL125" s="97"/>
      <c r="BM125" s="97"/>
      <c r="BN125" s="97"/>
      <c r="BO125" s="97"/>
      <c r="BP125" s="97"/>
      <c r="BQ125" s="97"/>
      <c r="BR125" s="97"/>
      <c r="BS125" s="97"/>
      <c r="BT125" s="98"/>
      <c r="BU125" s="98"/>
      <c r="BV125" s="98"/>
      <c r="BW125" s="98"/>
      <c r="BX125" s="98"/>
      <c r="BY125" s="98"/>
      <c r="BZ125" s="98"/>
      <c r="CA125" s="98"/>
      <c r="CB125" s="98"/>
      <c r="CC125" s="98"/>
      <c r="CD125" s="98"/>
      <c r="CE125" s="98"/>
      <c r="CF125" s="98"/>
      <c r="CG125" s="98"/>
      <c r="CH125" s="98"/>
      <c r="CI125" s="98"/>
      <c r="CJ125" s="98"/>
      <c r="CK125" s="99"/>
      <c r="CL125" s="98"/>
      <c r="CM125" s="98"/>
      <c r="CN125" s="98"/>
      <c r="CO125" s="98"/>
      <c r="CP125" s="98"/>
      <c r="CQ125" s="98"/>
      <c r="CR125" s="98"/>
      <c r="CS125" s="98"/>
      <c r="CT125" s="98"/>
      <c r="CU125" s="98"/>
      <c r="CV125" s="98"/>
      <c r="CW125" s="98"/>
      <c r="CX125" s="98"/>
      <c r="CY125" s="98"/>
      <c r="CZ125" s="98"/>
      <c r="DA125" s="98"/>
      <c r="DB125" s="98"/>
      <c r="DC125" s="99"/>
      <c r="DD125" s="99"/>
      <c r="DE125" s="32"/>
      <c r="DF125" s="100"/>
      <c r="DG125" s="100"/>
      <c r="DH125" s="100"/>
      <c r="DI125" s="100"/>
      <c r="DJ125" s="100"/>
      <c r="DK125" s="100"/>
      <c r="DL125" s="100"/>
      <c r="DM125" s="100"/>
      <c r="DN125" s="100"/>
      <c r="DO125" s="100"/>
      <c r="DP125" s="100"/>
      <c r="DQ125" s="100"/>
      <c r="DR125" s="100"/>
      <c r="DS125" s="100"/>
      <c r="DT125" s="100"/>
      <c r="DU125" s="100"/>
      <c r="DV125" s="100"/>
      <c r="DW125" s="100"/>
    </row>
    <row r="126" spans="1:127" s="7" customFormat="1">
      <c r="A126" s="151" t="s">
        <v>397</v>
      </c>
      <c r="B126" s="13"/>
      <c r="C126" s="13"/>
      <c r="D126" s="151"/>
      <c r="E126" s="151"/>
      <c r="F126" s="147"/>
      <c r="G126" s="147"/>
      <c r="H126" s="147"/>
      <c r="I126" s="13"/>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70">
        <f t="shared" si="205"/>
        <v>0</v>
      </c>
      <c r="BH126" s="8"/>
      <c r="BI126" s="9"/>
      <c r="BJ126" s="8"/>
      <c r="BK126" s="67"/>
      <c r="BL126" s="67"/>
      <c r="BM126" s="67"/>
      <c r="BN126" s="67"/>
      <c r="BO126" s="67"/>
      <c r="BP126" s="67"/>
      <c r="BQ126" s="67"/>
      <c r="BR126" s="67"/>
      <c r="BS126" s="67"/>
      <c r="BT126" s="85"/>
      <c r="BU126" s="85"/>
      <c r="BV126" s="85"/>
      <c r="BW126" s="85"/>
      <c r="BX126" s="85"/>
      <c r="BY126" s="85"/>
      <c r="BZ126" s="85"/>
      <c r="CA126" s="85"/>
      <c r="CB126" s="85"/>
      <c r="CC126" s="85"/>
      <c r="CD126" s="85"/>
      <c r="CE126" s="85"/>
      <c r="CF126" s="85"/>
      <c r="CG126" s="85"/>
      <c r="CH126" s="85"/>
      <c r="CI126" s="85"/>
      <c r="CJ126" s="85"/>
      <c r="CK126" s="71"/>
      <c r="CL126" s="85"/>
      <c r="CM126" s="85"/>
      <c r="CN126" s="85"/>
      <c r="CO126" s="85"/>
      <c r="CP126" s="85"/>
      <c r="CQ126" s="85"/>
      <c r="CR126" s="85"/>
      <c r="CS126" s="85"/>
      <c r="CT126" s="85"/>
      <c r="CU126" s="85"/>
      <c r="CV126" s="85"/>
      <c r="CW126" s="85"/>
      <c r="CX126" s="85"/>
      <c r="CY126" s="85"/>
      <c r="CZ126" s="85"/>
      <c r="DA126" s="85"/>
      <c r="DB126" s="85"/>
      <c r="DC126" s="71"/>
      <c r="DD126" s="71"/>
      <c r="DE126" s="8"/>
      <c r="DF126" s="69"/>
      <c r="DG126" s="69"/>
      <c r="DH126" s="69"/>
      <c r="DI126" s="69"/>
      <c r="DJ126" s="69"/>
      <c r="DK126" s="69"/>
      <c r="DL126" s="69"/>
      <c r="DM126" s="69"/>
      <c r="DN126" s="69"/>
      <c r="DO126" s="69"/>
      <c r="DP126" s="69"/>
      <c r="DQ126" s="69"/>
      <c r="DR126" s="69"/>
      <c r="DS126" s="69"/>
      <c r="DT126" s="69"/>
      <c r="DU126" s="69"/>
      <c r="DV126" s="69"/>
      <c r="DW126" s="69"/>
    </row>
    <row r="127" spans="1:127" s="7" customFormat="1" ht="126" customHeight="1">
      <c r="A127" s="151" t="s">
        <v>398</v>
      </c>
      <c r="B127" s="13" t="s">
        <v>244</v>
      </c>
      <c r="C127" s="13" t="s">
        <v>399</v>
      </c>
      <c r="D127" s="151" t="s">
        <v>580</v>
      </c>
      <c r="E127" s="151" t="s">
        <v>40</v>
      </c>
      <c r="F127" s="147" t="s">
        <v>591</v>
      </c>
      <c r="G127" s="147">
        <v>16</v>
      </c>
      <c r="H127" s="148" t="s">
        <v>400</v>
      </c>
      <c r="I127" s="36"/>
      <c r="J127" s="26">
        <v>0</v>
      </c>
      <c r="K127" s="26">
        <v>0</v>
      </c>
      <c r="L127" s="26">
        <v>0</v>
      </c>
      <c r="M127" s="26">
        <v>0</v>
      </c>
      <c r="N127" s="26">
        <v>0</v>
      </c>
      <c r="O127" s="21">
        <v>0</v>
      </c>
      <c r="P127" s="26">
        <f>SUM(J127:O127)</f>
        <v>0</v>
      </c>
      <c r="Q127" s="26">
        <v>0</v>
      </c>
      <c r="R127" s="26">
        <v>0</v>
      </c>
      <c r="S127" s="26">
        <v>0</v>
      </c>
      <c r="T127" s="26">
        <v>0</v>
      </c>
      <c r="U127" s="26">
        <v>0</v>
      </c>
      <c r="V127" s="21">
        <v>0</v>
      </c>
      <c r="W127" s="26">
        <f>SUM(Q127:V127)</f>
        <v>0</v>
      </c>
      <c r="X127" s="21">
        <v>500000</v>
      </c>
      <c r="Y127" s="26">
        <v>0</v>
      </c>
      <c r="Z127" s="26">
        <v>0</v>
      </c>
      <c r="AA127" s="21">
        <v>0</v>
      </c>
      <c r="AB127" s="26">
        <v>0</v>
      </c>
      <c r="AC127" s="26">
        <v>0</v>
      </c>
      <c r="AD127" s="26">
        <f>SUM(X127:AC127)</f>
        <v>500000</v>
      </c>
      <c r="AE127" s="36">
        <v>500000</v>
      </c>
      <c r="AF127" s="26">
        <v>0</v>
      </c>
      <c r="AG127" s="21">
        <v>0</v>
      </c>
      <c r="AH127" s="21">
        <v>0</v>
      </c>
      <c r="AI127" s="21">
        <v>0</v>
      </c>
      <c r="AJ127" s="21">
        <v>0</v>
      </c>
      <c r="AK127" s="21">
        <f>SUM(AE127:AJ127)</f>
        <v>500000</v>
      </c>
      <c r="AL127" s="39">
        <f t="shared" ref="AL127:AQ129" si="211">+J127+Q127+X127+AE127</f>
        <v>1000000</v>
      </c>
      <c r="AM127" s="39">
        <f t="shared" si="211"/>
        <v>0</v>
      </c>
      <c r="AN127" s="39">
        <f t="shared" si="211"/>
        <v>0</v>
      </c>
      <c r="AO127" s="39">
        <f t="shared" si="211"/>
        <v>0</v>
      </c>
      <c r="AP127" s="39">
        <f t="shared" si="211"/>
        <v>0</v>
      </c>
      <c r="AQ127" s="39">
        <f t="shared" si="211"/>
        <v>0</v>
      </c>
      <c r="AR127" s="39">
        <f>SUM(AL127:AQ127)</f>
        <v>1000000</v>
      </c>
      <c r="AS127" s="36">
        <v>1000000</v>
      </c>
      <c r="AT127" s="21">
        <v>0</v>
      </c>
      <c r="AU127" s="21">
        <v>0</v>
      </c>
      <c r="AV127" s="21">
        <v>0</v>
      </c>
      <c r="AW127" s="21">
        <v>0</v>
      </c>
      <c r="AX127" s="21">
        <v>0</v>
      </c>
      <c r="AY127" s="21">
        <f>SUM(AS127:AX127)</f>
        <v>1000000</v>
      </c>
      <c r="AZ127" s="39">
        <f t="shared" ref="AZ127:BE129" si="212">+AL127+AS127</f>
        <v>2000000</v>
      </c>
      <c r="BA127" s="39">
        <f t="shared" si="212"/>
        <v>0</v>
      </c>
      <c r="BB127" s="39">
        <f t="shared" si="212"/>
        <v>0</v>
      </c>
      <c r="BC127" s="39">
        <f t="shared" si="212"/>
        <v>0</v>
      </c>
      <c r="BD127" s="39">
        <f t="shared" si="212"/>
        <v>0</v>
      </c>
      <c r="BE127" s="39">
        <f t="shared" si="212"/>
        <v>0</v>
      </c>
      <c r="BF127" s="11">
        <f>SUM(AZ127:BE127)</f>
        <v>2000000</v>
      </c>
      <c r="BG127" s="70">
        <f t="shared" si="205"/>
        <v>2000000</v>
      </c>
      <c r="BH127" s="13" t="s">
        <v>401</v>
      </c>
      <c r="BI127" s="128" t="s">
        <v>40</v>
      </c>
      <c r="BJ127" s="41" t="s">
        <v>400</v>
      </c>
      <c r="BK127" s="39">
        <f>(+AR127)/1000</f>
        <v>1000</v>
      </c>
      <c r="BL127" s="39">
        <f>(+BF127)/1000</f>
        <v>2000</v>
      </c>
      <c r="BM127" s="39">
        <f>(+P127)/1000</f>
        <v>0</v>
      </c>
      <c r="BN127" s="39">
        <f>(+W127)/1000</f>
        <v>0</v>
      </c>
      <c r="BO127" s="39">
        <f>(+AD127)/1000</f>
        <v>500</v>
      </c>
      <c r="BP127" s="39">
        <f>(+AK127)/1000</f>
        <v>500</v>
      </c>
      <c r="BQ127" s="39">
        <f>(+AY127)/1000</f>
        <v>1000</v>
      </c>
      <c r="BR127" s="39">
        <f t="shared" ref="BR127:BR129" si="213">+BM127+BN127+BO127+BP127</f>
        <v>1000</v>
      </c>
      <c r="BS127" s="11">
        <f t="shared" ref="BS127:BS129" si="214">+BR127+BQ127</f>
        <v>2000</v>
      </c>
      <c r="BT127" s="85">
        <v>0</v>
      </c>
      <c r="BU127" s="85">
        <v>0</v>
      </c>
      <c r="BV127" s="85">
        <v>0</v>
      </c>
      <c r="BW127" s="85">
        <v>0</v>
      </c>
      <c r="BX127" s="85">
        <v>0</v>
      </c>
      <c r="BY127" s="85">
        <v>0</v>
      </c>
      <c r="BZ127" s="85">
        <v>0</v>
      </c>
      <c r="CA127" s="85">
        <v>0</v>
      </c>
      <c r="CB127" s="85">
        <v>0</v>
      </c>
      <c r="CC127" s="85">
        <v>0</v>
      </c>
      <c r="CD127" s="85">
        <v>0</v>
      </c>
      <c r="CE127" s="85">
        <v>0</v>
      </c>
      <c r="CF127" s="85">
        <v>0</v>
      </c>
      <c r="CG127" s="85">
        <v>0</v>
      </c>
      <c r="CH127" s="85">
        <v>0</v>
      </c>
      <c r="CI127" s="85">
        <v>0</v>
      </c>
      <c r="CJ127" s="85">
        <v>1000000</v>
      </c>
      <c r="CK127" s="102">
        <f>SUM(BT127:CJ127)</f>
        <v>1000000</v>
      </c>
      <c r="CL127" s="85">
        <v>0</v>
      </c>
      <c r="CM127" s="85">
        <v>0</v>
      </c>
      <c r="CN127" s="85">
        <v>0</v>
      </c>
      <c r="CO127" s="85">
        <v>0</v>
      </c>
      <c r="CP127" s="85">
        <v>0</v>
      </c>
      <c r="CQ127" s="85">
        <v>0</v>
      </c>
      <c r="CR127" s="85">
        <v>0</v>
      </c>
      <c r="CS127" s="85">
        <v>0</v>
      </c>
      <c r="CT127" s="85">
        <v>0</v>
      </c>
      <c r="CU127" s="85">
        <v>0</v>
      </c>
      <c r="CV127" s="85">
        <v>0</v>
      </c>
      <c r="CW127" s="85">
        <v>0</v>
      </c>
      <c r="CX127" s="85">
        <v>0</v>
      </c>
      <c r="CY127" s="85">
        <v>0</v>
      </c>
      <c r="CZ127" s="85">
        <v>0</v>
      </c>
      <c r="DA127" s="80">
        <v>0</v>
      </c>
      <c r="DB127" s="80">
        <v>1000000</v>
      </c>
      <c r="DC127" s="12">
        <f>SUM(CL127:DB127)</f>
        <v>1000000</v>
      </c>
      <c r="DD127" s="12">
        <f>+DC127+CK127</f>
        <v>2000000</v>
      </c>
      <c r="DE127" s="128" t="s">
        <v>352</v>
      </c>
    </row>
    <row r="128" spans="1:127" s="7" customFormat="1" ht="94.5" customHeight="1">
      <c r="A128" s="151" t="s">
        <v>402</v>
      </c>
      <c r="B128" s="13" t="s">
        <v>403</v>
      </c>
      <c r="C128" s="13"/>
      <c r="D128" s="151" t="s">
        <v>87</v>
      </c>
      <c r="E128" s="151" t="s">
        <v>570</v>
      </c>
      <c r="F128" s="147" t="s">
        <v>591</v>
      </c>
      <c r="G128" s="147">
        <v>16</v>
      </c>
      <c r="H128" s="148" t="s">
        <v>404</v>
      </c>
      <c r="I128" s="36"/>
      <c r="J128" s="26">
        <v>0</v>
      </c>
      <c r="K128" s="26">
        <v>0</v>
      </c>
      <c r="L128" s="26">
        <v>0</v>
      </c>
      <c r="M128" s="26">
        <v>0</v>
      </c>
      <c r="N128" s="26">
        <v>0</v>
      </c>
      <c r="O128" s="21">
        <v>0</v>
      </c>
      <c r="P128" s="26">
        <f>SUM(J128:O128)</f>
        <v>0</v>
      </c>
      <c r="Q128" s="21">
        <v>500000</v>
      </c>
      <c r="R128" s="26">
        <v>0</v>
      </c>
      <c r="S128" s="26">
        <v>0</v>
      </c>
      <c r="T128" s="26">
        <v>0</v>
      </c>
      <c r="U128" s="26">
        <v>0</v>
      </c>
      <c r="V128" s="21">
        <v>0</v>
      </c>
      <c r="W128" s="26">
        <f>SUM(Q128:V128)</f>
        <v>500000</v>
      </c>
      <c r="X128" s="36">
        <f>SUM(S128:W128)</f>
        <v>500000</v>
      </c>
      <c r="Y128" s="26">
        <v>0</v>
      </c>
      <c r="Z128" s="26">
        <v>0</v>
      </c>
      <c r="AA128" s="21">
        <v>0</v>
      </c>
      <c r="AB128" s="26">
        <v>0</v>
      </c>
      <c r="AC128" s="26">
        <v>0</v>
      </c>
      <c r="AD128" s="26">
        <f>SUM(X128:AC128)</f>
        <v>500000</v>
      </c>
      <c r="AE128" s="36">
        <v>500000</v>
      </c>
      <c r="AF128" s="26">
        <v>0</v>
      </c>
      <c r="AG128" s="21">
        <v>0</v>
      </c>
      <c r="AH128" s="21">
        <v>0</v>
      </c>
      <c r="AI128" s="21">
        <v>0</v>
      </c>
      <c r="AJ128" s="21">
        <v>0</v>
      </c>
      <c r="AK128" s="21">
        <f>SUM(AE128:AJ128)</f>
        <v>500000</v>
      </c>
      <c r="AL128" s="39">
        <f t="shared" si="211"/>
        <v>1500000</v>
      </c>
      <c r="AM128" s="39">
        <f t="shared" si="211"/>
        <v>0</v>
      </c>
      <c r="AN128" s="39">
        <f t="shared" si="211"/>
        <v>0</v>
      </c>
      <c r="AO128" s="39">
        <f t="shared" si="211"/>
        <v>0</v>
      </c>
      <c r="AP128" s="39">
        <f t="shared" si="211"/>
        <v>0</v>
      </c>
      <c r="AQ128" s="39">
        <f t="shared" si="211"/>
        <v>0</v>
      </c>
      <c r="AR128" s="39">
        <f>SUM(AL128:AQ128)</f>
        <v>1500000</v>
      </c>
      <c r="AS128" s="21">
        <v>0</v>
      </c>
      <c r="AT128" s="21">
        <v>0</v>
      </c>
      <c r="AU128" s="21">
        <v>0</v>
      </c>
      <c r="AV128" s="21">
        <v>0</v>
      </c>
      <c r="AW128" s="21">
        <v>0</v>
      </c>
      <c r="AX128" s="21">
        <v>0</v>
      </c>
      <c r="AY128" s="21">
        <f>SUM(AS128:AX128)</f>
        <v>0</v>
      </c>
      <c r="AZ128" s="39">
        <f t="shared" si="212"/>
        <v>1500000</v>
      </c>
      <c r="BA128" s="39">
        <f t="shared" si="212"/>
        <v>0</v>
      </c>
      <c r="BB128" s="39">
        <f t="shared" si="212"/>
        <v>0</v>
      </c>
      <c r="BC128" s="39">
        <f t="shared" si="212"/>
        <v>0</v>
      </c>
      <c r="BD128" s="39">
        <f t="shared" si="212"/>
        <v>0</v>
      </c>
      <c r="BE128" s="39">
        <f t="shared" si="212"/>
        <v>0</v>
      </c>
      <c r="BF128" s="11">
        <f>SUM(AZ128:BE128)</f>
        <v>1500000</v>
      </c>
      <c r="BG128" s="70">
        <f t="shared" si="205"/>
        <v>1500000</v>
      </c>
      <c r="BH128" s="13" t="s">
        <v>405</v>
      </c>
      <c r="BI128" s="128" t="s">
        <v>394</v>
      </c>
      <c r="BJ128" s="41" t="s">
        <v>404</v>
      </c>
      <c r="BK128" s="39">
        <f>(+AR128)/1000</f>
        <v>1500</v>
      </c>
      <c r="BL128" s="39">
        <f>(+BF128)/1000</f>
        <v>1500</v>
      </c>
      <c r="BM128" s="39">
        <f>(+P128)/1000</f>
        <v>0</v>
      </c>
      <c r="BN128" s="39">
        <f>(+W128)/1000</f>
        <v>500</v>
      </c>
      <c r="BO128" s="39">
        <f>(+AD128)/1000</f>
        <v>500</v>
      </c>
      <c r="BP128" s="39">
        <f>(+AK128)/1000</f>
        <v>500</v>
      </c>
      <c r="BQ128" s="39">
        <f>(+AY128)/1000</f>
        <v>0</v>
      </c>
      <c r="BR128" s="39">
        <f t="shared" si="213"/>
        <v>1500</v>
      </c>
      <c r="BS128" s="11">
        <f t="shared" si="214"/>
        <v>1500</v>
      </c>
      <c r="BT128" s="85">
        <v>0</v>
      </c>
      <c r="BU128" s="85">
        <v>0</v>
      </c>
      <c r="BV128" s="85">
        <v>0</v>
      </c>
      <c r="BW128" s="85">
        <v>0</v>
      </c>
      <c r="BX128" s="85">
        <v>0</v>
      </c>
      <c r="BY128" s="85">
        <v>0</v>
      </c>
      <c r="BZ128" s="85">
        <v>0</v>
      </c>
      <c r="CA128" s="85">
        <v>0</v>
      </c>
      <c r="CB128" s="85">
        <v>0</v>
      </c>
      <c r="CC128" s="85">
        <v>0</v>
      </c>
      <c r="CD128" s="85">
        <v>0</v>
      </c>
      <c r="CE128" s="85">
        <v>0</v>
      </c>
      <c r="CF128" s="85">
        <v>0</v>
      </c>
      <c r="CG128" s="85">
        <v>0</v>
      </c>
      <c r="CH128" s="85">
        <v>0</v>
      </c>
      <c r="CI128" s="85">
        <v>0</v>
      </c>
      <c r="CJ128" s="85">
        <v>0</v>
      </c>
      <c r="CK128" s="102">
        <f>SUM(BT128:CJ128)</f>
        <v>0</v>
      </c>
      <c r="CL128" s="85">
        <v>0</v>
      </c>
      <c r="CM128" s="85">
        <v>0</v>
      </c>
      <c r="CN128" s="85">
        <v>0</v>
      </c>
      <c r="CO128" s="85">
        <v>0</v>
      </c>
      <c r="CP128" s="85">
        <v>0</v>
      </c>
      <c r="CQ128" s="85">
        <v>0</v>
      </c>
      <c r="CR128" s="85">
        <v>0</v>
      </c>
      <c r="CS128" s="85">
        <v>0</v>
      </c>
      <c r="CT128" s="85">
        <v>0</v>
      </c>
      <c r="CU128" s="85">
        <v>0</v>
      </c>
      <c r="CV128" s="85">
        <v>0</v>
      </c>
      <c r="CW128" s="85">
        <v>0</v>
      </c>
      <c r="CX128" s="85">
        <v>0</v>
      </c>
      <c r="CY128" s="85">
        <v>0</v>
      </c>
      <c r="CZ128" s="85">
        <v>0</v>
      </c>
      <c r="DA128" s="80">
        <v>0</v>
      </c>
      <c r="DB128" s="80">
        <v>0</v>
      </c>
      <c r="DC128" s="12">
        <f>SUM(CL128:DB128)</f>
        <v>0</v>
      </c>
      <c r="DD128" s="12">
        <f>+DC128+CK128</f>
        <v>0</v>
      </c>
      <c r="DE128" s="128" t="s">
        <v>352</v>
      </c>
    </row>
    <row r="129" spans="1:127" s="7" customFormat="1" ht="168.75" customHeight="1">
      <c r="A129" s="151" t="s">
        <v>406</v>
      </c>
      <c r="B129" s="13" t="s">
        <v>316</v>
      </c>
      <c r="C129" s="13" t="s">
        <v>407</v>
      </c>
      <c r="D129" s="151" t="s">
        <v>87</v>
      </c>
      <c r="E129" s="151" t="s">
        <v>581</v>
      </c>
      <c r="F129" s="147">
        <v>10</v>
      </c>
      <c r="G129" s="147"/>
      <c r="H129" s="147" t="s">
        <v>409</v>
      </c>
      <c r="I129" s="13"/>
      <c r="J129" s="26">
        <v>0</v>
      </c>
      <c r="K129" s="26">
        <v>0</v>
      </c>
      <c r="L129" s="26">
        <v>0</v>
      </c>
      <c r="M129" s="26">
        <v>0</v>
      </c>
      <c r="N129" s="26">
        <v>0</v>
      </c>
      <c r="O129" s="21">
        <v>0</v>
      </c>
      <c r="P129" s="26">
        <f>SUM(J129:O129)</f>
        <v>0</v>
      </c>
      <c r="Q129" s="26">
        <v>60000</v>
      </c>
      <c r="R129" s="26">
        <v>0</v>
      </c>
      <c r="S129" s="26">
        <v>0</v>
      </c>
      <c r="T129" s="26">
        <v>0</v>
      </c>
      <c r="U129" s="26">
        <v>0</v>
      </c>
      <c r="V129" s="21">
        <v>0</v>
      </c>
      <c r="W129" s="26">
        <f>SUM(Q129:V129)</f>
        <v>60000</v>
      </c>
      <c r="X129" s="26">
        <v>179000</v>
      </c>
      <c r="Y129" s="26">
        <v>0</v>
      </c>
      <c r="Z129" s="26">
        <v>0</v>
      </c>
      <c r="AA129" s="21">
        <v>0</v>
      </c>
      <c r="AB129" s="26">
        <v>0</v>
      </c>
      <c r="AC129" s="26">
        <v>0</v>
      </c>
      <c r="AD129" s="26">
        <f>SUM(X129:AC129)</f>
        <v>179000</v>
      </c>
      <c r="AE129" s="26">
        <v>358000</v>
      </c>
      <c r="AF129" s="26">
        <v>0</v>
      </c>
      <c r="AG129" s="21">
        <v>0</v>
      </c>
      <c r="AH129" s="21">
        <v>0</v>
      </c>
      <c r="AI129" s="21">
        <v>0</v>
      </c>
      <c r="AJ129" s="21">
        <v>0</v>
      </c>
      <c r="AK129" s="21">
        <f>SUM(AE129:AJ129)</f>
        <v>358000</v>
      </c>
      <c r="AL129" s="39">
        <f t="shared" si="211"/>
        <v>597000</v>
      </c>
      <c r="AM129" s="39">
        <f t="shared" si="211"/>
        <v>0</v>
      </c>
      <c r="AN129" s="39">
        <f t="shared" si="211"/>
        <v>0</v>
      </c>
      <c r="AO129" s="39">
        <f t="shared" si="211"/>
        <v>0</v>
      </c>
      <c r="AP129" s="39">
        <f t="shared" si="211"/>
        <v>0</v>
      </c>
      <c r="AQ129" s="39">
        <f t="shared" si="211"/>
        <v>0</v>
      </c>
      <c r="AR129" s="39">
        <f>SUM(AL129:AQ129)</f>
        <v>597000</v>
      </c>
      <c r="AS129" s="39">
        <v>488000</v>
      </c>
      <c r="AT129" s="21">
        <v>0</v>
      </c>
      <c r="AU129" s="21">
        <v>0</v>
      </c>
      <c r="AV129" s="21">
        <v>0</v>
      </c>
      <c r="AW129" s="21">
        <v>0</v>
      </c>
      <c r="AX129" s="21">
        <v>0</v>
      </c>
      <c r="AY129" s="21">
        <f>SUM(AS129:AX129)</f>
        <v>488000</v>
      </c>
      <c r="AZ129" s="39">
        <f t="shared" si="212"/>
        <v>1085000</v>
      </c>
      <c r="BA129" s="39">
        <f t="shared" si="212"/>
        <v>0</v>
      </c>
      <c r="BB129" s="39">
        <f t="shared" si="212"/>
        <v>0</v>
      </c>
      <c r="BC129" s="39">
        <f t="shared" si="212"/>
        <v>0</v>
      </c>
      <c r="BD129" s="39">
        <f t="shared" si="212"/>
        <v>0</v>
      </c>
      <c r="BE129" s="39">
        <f t="shared" si="212"/>
        <v>0</v>
      </c>
      <c r="BF129" s="11">
        <f>SUM(AZ129:BE129)</f>
        <v>1085000</v>
      </c>
      <c r="BG129" s="70">
        <f t="shared" si="205"/>
        <v>1085000</v>
      </c>
      <c r="BH129" s="13" t="s">
        <v>410</v>
      </c>
      <c r="BI129" s="128" t="s">
        <v>408</v>
      </c>
      <c r="BJ129" s="13" t="s">
        <v>409</v>
      </c>
      <c r="BK129" s="39">
        <f>(+AR129)/1000</f>
        <v>597</v>
      </c>
      <c r="BL129" s="39">
        <f>(+BF129)/1000</f>
        <v>1085</v>
      </c>
      <c r="BM129" s="39">
        <f>(+P129)/1000</f>
        <v>0</v>
      </c>
      <c r="BN129" s="39">
        <f>(+W129)/1000</f>
        <v>60</v>
      </c>
      <c r="BO129" s="39">
        <f>(+AD129)/1000</f>
        <v>179</v>
      </c>
      <c r="BP129" s="39">
        <f>(+AK129)/1000</f>
        <v>358</v>
      </c>
      <c r="BQ129" s="39">
        <f>(+AY129)/1000</f>
        <v>488</v>
      </c>
      <c r="BR129" s="39">
        <f t="shared" si="213"/>
        <v>597</v>
      </c>
      <c r="BS129" s="11">
        <f t="shared" si="214"/>
        <v>1085</v>
      </c>
      <c r="BT129" s="39">
        <v>0</v>
      </c>
      <c r="BU129" s="39">
        <v>170000</v>
      </c>
      <c r="BV129" s="39">
        <v>0</v>
      </c>
      <c r="BW129" s="39">
        <v>0</v>
      </c>
      <c r="BX129" s="39">
        <v>250000</v>
      </c>
      <c r="BY129" s="39">
        <v>0</v>
      </c>
      <c r="BZ129" s="39">
        <v>0</v>
      </c>
      <c r="CA129" s="80">
        <v>0</v>
      </c>
      <c r="CB129" s="80">
        <v>0</v>
      </c>
      <c r="CC129" s="80">
        <v>0</v>
      </c>
      <c r="CD129" s="39">
        <v>177000</v>
      </c>
      <c r="CE129" s="39">
        <v>0</v>
      </c>
      <c r="CF129" s="80">
        <v>0</v>
      </c>
      <c r="CG129" s="80">
        <v>0</v>
      </c>
      <c r="CH129" s="80">
        <v>0</v>
      </c>
      <c r="CI129" s="80">
        <v>0</v>
      </c>
      <c r="CJ129" s="80">
        <v>0</v>
      </c>
      <c r="CK129" s="12">
        <f>SUM(BT129:CJ129)</f>
        <v>597000</v>
      </c>
      <c r="CL129" s="39">
        <v>128000</v>
      </c>
      <c r="CM129" s="80">
        <v>0</v>
      </c>
      <c r="CN129" s="80">
        <v>0</v>
      </c>
      <c r="CO129" s="39">
        <v>150000</v>
      </c>
      <c r="CP129" s="80">
        <v>0</v>
      </c>
      <c r="CQ129" s="80">
        <v>0</v>
      </c>
      <c r="CR129" s="80">
        <v>0</v>
      </c>
      <c r="CS129" s="80">
        <v>0</v>
      </c>
      <c r="CT129" s="80">
        <v>0</v>
      </c>
      <c r="CU129" s="39">
        <v>210000</v>
      </c>
      <c r="CV129" s="80">
        <v>0</v>
      </c>
      <c r="CW129" s="80">
        <v>0</v>
      </c>
      <c r="CX129" s="80">
        <v>0</v>
      </c>
      <c r="CY129" s="80">
        <v>0</v>
      </c>
      <c r="CZ129" s="80">
        <v>0</v>
      </c>
      <c r="DA129" s="80">
        <v>0</v>
      </c>
      <c r="DB129" s="80">
        <v>0</v>
      </c>
      <c r="DC129" s="12">
        <f>SUM(CL129:DB129)</f>
        <v>488000</v>
      </c>
      <c r="DD129" s="12">
        <f>+DC129+CK129</f>
        <v>1085000</v>
      </c>
      <c r="DE129" s="128" t="s">
        <v>290</v>
      </c>
    </row>
    <row r="130" spans="1:127" s="7" customFormat="1">
      <c r="A130" s="151" t="s">
        <v>411</v>
      </c>
      <c r="B130" s="13"/>
      <c r="C130" s="13"/>
      <c r="D130" s="151"/>
      <c r="E130" s="151"/>
      <c r="F130" s="147"/>
      <c r="G130" s="147"/>
      <c r="H130" s="147"/>
      <c r="I130" s="13"/>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70">
        <f t="shared" si="205"/>
        <v>0</v>
      </c>
      <c r="BH130" s="8"/>
      <c r="BI130" s="9"/>
      <c r="BJ130" s="8"/>
      <c r="BK130" s="67"/>
      <c r="BL130" s="67"/>
      <c r="BM130" s="67"/>
      <c r="BN130" s="67"/>
      <c r="BO130" s="67"/>
      <c r="BP130" s="67"/>
      <c r="BQ130" s="67"/>
      <c r="BR130" s="67"/>
      <c r="BS130" s="67"/>
      <c r="BT130" s="85"/>
      <c r="BU130" s="85"/>
      <c r="BV130" s="85"/>
      <c r="BW130" s="85"/>
      <c r="BX130" s="85"/>
      <c r="BY130" s="85"/>
      <c r="BZ130" s="85"/>
      <c r="CA130" s="85"/>
      <c r="CB130" s="85"/>
      <c r="CC130" s="85"/>
      <c r="CD130" s="85"/>
      <c r="CE130" s="85"/>
      <c r="CF130" s="85"/>
      <c r="CG130" s="85"/>
      <c r="CH130" s="85"/>
      <c r="CI130" s="85"/>
      <c r="CJ130" s="85"/>
      <c r="CK130" s="71"/>
      <c r="CL130" s="85"/>
      <c r="CM130" s="85"/>
      <c r="CN130" s="85"/>
      <c r="CO130" s="85"/>
      <c r="CP130" s="85"/>
      <c r="CQ130" s="85"/>
      <c r="CR130" s="85"/>
      <c r="CS130" s="85"/>
      <c r="CT130" s="85"/>
      <c r="CU130" s="85"/>
      <c r="CV130" s="85"/>
      <c r="CW130" s="85"/>
      <c r="CX130" s="85"/>
      <c r="CY130" s="85"/>
      <c r="CZ130" s="85"/>
      <c r="DA130" s="85"/>
      <c r="DB130" s="85"/>
      <c r="DC130" s="71"/>
      <c r="DD130" s="71"/>
      <c r="DE130" s="8"/>
      <c r="DF130" s="69"/>
      <c r="DG130" s="69"/>
      <c r="DH130" s="69"/>
      <c r="DI130" s="69"/>
      <c r="DJ130" s="69"/>
      <c r="DK130" s="69"/>
      <c r="DL130" s="69"/>
      <c r="DM130" s="69"/>
      <c r="DN130" s="69"/>
      <c r="DO130" s="69"/>
      <c r="DP130" s="69"/>
      <c r="DQ130" s="69"/>
      <c r="DR130" s="69"/>
      <c r="DS130" s="69"/>
      <c r="DT130" s="69"/>
      <c r="DU130" s="69"/>
      <c r="DV130" s="69"/>
      <c r="DW130" s="69"/>
    </row>
    <row r="131" spans="1:127" s="7" customFormat="1" ht="89.25">
      <c r="A131" s="13" t="s">
        <v>412</v>
      </c>
      <c r="B131" s="151" t="s">
        <v>413</v>
      </c>
      <c r="C131" s="151" t="s">
        <v>414</v>
      </c>
      <c r="D131" s="151" t="s">
        <v>142</v>
      </c>
      <c r="E131" s="151"/>
      <c r="F131" s="147">
        <v>10</v>
      </c>
      <c r="G131" s="147">
        <v>12</v>
      </c>
      <c r="H131" s="143" t="s">
        <v>415</v>
      </c>
      <c r="I131" s="20"/>
      <c r="J131" s="21">
        <v>0</v>
      </c>
      <c r="K131" s="21">
        <v>0</v>
      </c>
      <c r="L131" s="21">
        <v>0</v>
      </c>
      <c r="M131" s="21">
        <v>0</v>
      </c>
      <c r="N131" s="21">
        <v>0</v>
      </c>
      <c r="O131" s="21">
        <v>0</v>
      </c>
      <c r="P131" s="39">
        <f>SUM(J131:O131)</f>
        <v>0</v>
      </c>
      <c r="Q131" s="21">
        <v>0</v>
      </c>
      <c r="R131" s="21">
        <v>0</v>
      </c>
      <c r="S131" s="21">
        <v>0</v>
      </c>
      <c r="T131" s="21">
        <v>0</v>
      </c>
      <c r="U131" s="21">
        <v>0</v>
      </c>
      <c r="V131" s="21">
        <v>0</v>
      </c>
      <c r="W131" s="39">
        <f>SUM(Q131:V131)</f>
        <v>0</v>
      </c>
      <c r="X131" s="21">
        <v>0</v>
      </c>
      <c r="Y131" s="21">
        <v>0</v>
      </c>
      <c r="Z131" s="21">
        <v>0</v>
      </c>
      <c r="AA131" s="21">
        <v>0</v>
      </c>
      <c r="AB131" s="21">
        <v>0</v>
      </c>
      <c r="AC131" s="21">
        <v>0</v>
      </c>
      <c r="AD131" s="39">
        <f>SUM(X131:AC131)</f>
        <v>0</v>
      </c>
      <c r="AE131" s="21">
        <v>0</v>
      </c>
      <c r="AF131" s="21">
        <v>0</v>
      </c>
      <c r="AG131" s="21">
        <v>0</v>
      </c>
      <c r="AH131" s="21">
        <v>0</v>
      </c>
      <c r="AI131" s="21">
        <v>0</v>
      </c>
      <c r="AJ131" s="21">
        <v>0</v>
      </c>
      <c r="AK131" s="39">
        <f>SUM(AE131:AJ131)</f>
        <v>0</v>
      </c>
      <c r="AL131" s="39">
        <f t="shared" ref="AL131:AQ131" si="215">+J131+Q131+X131+AE131</f>
        <v>0</v>
      </c>
      <c r="AM131" s="39">
        <f t="shared" si="215"/>
        <v>0</v>
      </c>
      <c r="AN131" s="39">
        <f t="shared" si="215"/>
        <v>0</v>
      </c>
      <c r="AO131" s="39">
        <f t="shared" si="215"/>
        <v>0</v>
      </c>
      <c r="AP131" s="39">
        <f t="shared" si="215"/>
        <v>0</v>
      </c>
      <c r="AQ131" s="39">
        <f t="shared" si="215"/>
        <v>0</v>
      </c>
      <c r="AR131" s="39">
        <f>SUM(AL131:AQ131)</f>
        <v>0</v>
      </c>
      <c r="AS131" s="21">
        <v>0</v>
      </c>
      <c r="AT131" s="21">
        <v>0</v>
      </c>
      <c r="AU131" s="21">
        <v>0</v>
      </c>
      <c r="AV131" s="21">
        <v>0</v>
      </c>
      <c r="AW131" s="21">
        <v>0</v>
      </c>
      <c r="AX131" s="21">
        <v>0</v>
      </c>
      <c r="AY131" s="39">
        <f>SUM(AS131:AX131)</f>
        <v>0</v>
      </c>
      <c r="AZ131" s="39">
        <f t="shared" ref="AZ131:BE131" si="216">+AL131+AS131</f>
        <v>0</v>
      </c>
      <c r="BA131" s="39">
        <f t="shared" si="216"/>
        <v>0</v>
      </c>
      <c r="BB131" s="39">
        <f t="shared" si="216"/>
        <v>0</v>
      </c>
      <c r="BC131" s="39">
        <f t="shared" si="216"/>
        <v>0</v>
      </c>
      <c r="BD131" s="39">
        <f t="shared" si="216"/>
        <v>0</v>
      </c>
      <c r="BE131" s="39">
        <f t="shared" si="216"/>
        <v>0</v>
      </c>
      <c r="BF131" s="11">
        <f>SUM(AZ131:BE131)</f>
        <v>0</v>
      </c>
      <c r="BG131" s="70">
        <f t="shared" si="205"/>
        <v>0</v>
      </c>
      <c r="BH131" s="39"/>
      <c r="BI131" s="39"/>
      <c r="BJ131" s="39" t="s">
        <v>415</v>
      </c>
      <c r="BK131" s="39">
        <f>+BC131+AO131</f>
        <v>0</v>
      </c>
      <c r="BL131" s="39">
        <f>+BD131+AP131</f>
        <v>0</v>
      </c>
      <c r="BM131" s="39">
        <f>(+P131)/1000</f>
        <v>0</v>
      </c>
      <c r="BN131" s="39">
        <f>(+W131)/1000</f>
        <v>0</v>
      </c>
      <c r="BO131" s="39">
        <f>(+AD131)/1000</f>
        <v>0</v>
      </c>
      <c r="BP131" s="39">
        <f>(+AK131)/1000</f>
        <v>0</v>
      </c>
      <c r="BQ131" s="39">
        <f>(+AY131)/1000</f>
        <v>0</v>
      </c>
      <c r="BR131" s="39">
        <f t="shared" ref="BR131" si="217">+BM131+BN131+BO131+BP131</f>
        <v>0</v>
      </c>
      <c r="BS131" s="11">
        <f t="shared" ref="BS131" si="218">+BR131+BQ131</f>
        <v>0</v>
      </c>
      <c r="BT131" s="39">
        <f>SUM(BF131:BL131)</f>
        <v>0</v>
      </c>
      <c r="BU131" s="13"/>
      <c r="BV131" s="21"/>
      <c r="BW131" s="13"/>
      <c r="BX131" s="13"/>
      <c r="BY131" s="13"/>
      <c r="BZ131" s="13"/>
      <c r="CA131" s="13"/>
      <c r="CB131" s="13"/>
      <c r="CC131" s="13"/>
      <c r="CD131" s="13"/>
      <c r="CE131" s="13"/>
      <c r="CF131" s="13"/>
      <c r="CG131" s="13"/>
      <c r="CH131" s="13"/>
      <c r="CI131" s="13"/>
      <c r="CJ131" s="13"/>
      <c r="CK131" s="13"/>
      <c r="CL131" s="13"/>
      <c r="CM131" s="13"/>
      <c r="CN131" s="13"/>
      <c r="CO131" s="13"/>
      <c r="CP131" s="13"/>
      <c r="CQ131" s="13"/>
      <c r="CR131" s="13"/>
      <c r="CS131" s="13"/>
      <c r="CT131" s="13"/>
      <c r="CU131" s="13"/>
      <c r="CV131" s="13"/>
      <c r="CW131" s="13"/>
      <c r="CX131" s="13"/>
      <c r="CY131" s="13"/>
      <c r="CZ131" s="13"/>
      <c r="DA131" s="13"/>
      <c r="DB131" s="13"/>
      <c r="DC131" s="13"/>
      <c r="DD131" s="13"/>
      <c r="DE131" s="13" t="s">
        <v>377</v>
      </c>
    </row>
    <row r="132" spans="1:127" s="7" customFormat="1" ht="12.75" customHeight="1">
      <c r="A132" s="138" t="s">
        <v>416</v>
      </c>
      <c r="B132" s="138"/>
      <c r="C132" s="138"/>
      <c r="D132" s="139"/>
      <c r="E132" s="139"/>
      <c r="F132" s="149"/>
      <c r="G132" s="152"/>
      <c r="H132" s="152"/>
      <c r="I132" s="142"/>
      <c r="J132" s="141">
        <f t="shared" ref="J132:AO132" si="219">+J9+J17+J21+J28+J54+J73+J76+J80+J81+J82+J83+J84+J85+J87+J88+J89+J90+J91+J92+J93+J94+J95+J96+J118+J120+J121+J122+J111+J113+J102+J105+J127+J128+J129+J131</f>
        <v>25034469.350000001</v>
      </c>
      <c r="K132" s="141">
        <f t="shared" si="219"/>
        <v>1017000</v>
      </c>
      <c r="L132" s="141">
        <f t="shared" si="219"/>
        <v>0</v>
      </c>
      <c r="M132" s="141">
        <f t="shared" si="219"/>
        <v>5376610</v>
      </c>
      <c r="N132" s="141">
        <f t="shared" si="219"/>
        <v>22486890</v>
      </c>
      <c r="O132" s="141">
        <f t="shared" si="219"/>
        <v>0</v>
      </c>
      <c r="P132" s="141">
        <f t="shared" si="219"/>
        <v>53914969.350000001</v>
      </c>
      <c r="Q132" s="141">
        <f t="shared" si="219"/>
        <v>98459864.069999993</v>
      </c>
      <c r="R132" s="141">
        <f t="shared" si="219"/>
        <v>6270620</v>
      </c>
      <c r="S132" s="141">
        <f t="shared" si="219"/>
        <v>0</v>
      </c>
      <c r="T132" s="141">
        <f t="shared" si="219"/>
        <v>20420730</v>
      </c>
      <c r="U132" s="141">
        <f t="shared" si="219"/>
        <v>40061450</v>
      </c>
      <c r="V132" s="141">
        <f t="shared" si="219"/>
        <v>0</v>
      </c>
      <c r="W132" s="141">
        <f t="shared" si="219"/>
        <v>165212664.06999999</v>
      </c>
      <c r="X132" s="141">
        <f t="shared" si="219"/>
        <v>115165157</v>
      </c>
      <c r="Y132" s="141">
        <f t="shared" si="219"/>
        <v>8413010</v>
      </c>
      <c r="Z132" s="141">
        <f t="shared" si="219"/>
        <v>0</v>
      </c>
      <c r="AA132" s="141">
        <f t="shared" si="219"/>
        <v>33821870</v>
      </c>
      <c r="AB132" s="141">
        <f t="shared" si="219"/>
        <v>69136060</v>
      </c>
      <c r="AC132" s="141">
        <f t="shared" si="219"/>
        <v>0</v>
      </c>
      <c r="AD132" s="141">
        <f t="shared" si="219"/>
        <v>226536097</v>
      </c>
      <c r="AE132" s="141">
        <f t="shared" si="219"/>
        <v>94396288</v>
      </c>
      <c r="AF132" s="141">
        <f t="shared" si="219"/>
        <v>2994000</v>
      </c>
      <c r="AG132" s="141">
        <f t="shared" si="219"/>
        <v>0</v>
      </c>
      <c r="AH132" s="141">
        <f t="shared" si="219"/>
        <v>23536470</v>
      </c>
      <c r="AI132" s="141">
        <f t="shared" si="219"/>
        <v>77902080</v>
      </c>
      <c r="AJ132" s="141">
        <f t="shared" si="219"/>
        <v>0</v>
      </c>
      <c r="AK132" s="141">
        <f t="shared" si="219"/>
        <v>198828838</v>
      </c>
      <c r="AL132" s="141">
        <f t="shared" si="219"/>
        <v>333055778.42000002</v>
      </c>
      <c r="AM132" s="141">
        <f t="shared" si="219"/>
        <v>18694630</v>
      </c>
      <c r="AN132" s="141">
        <f t="shared" si="219"/>
        <v>0</v>
      </c>
      <c r="AO132" s="141">
        <f t="shared" si="219"/>
        <v>83155680</v>
      </c>
      <c r="AP132" s="141">
        <f t="shared" ref="AP132:BF132" si="220">+AP9+AP17+AP21+AP28+AP54+AP73+AP76+AP80+AP81+AP82+AP83+AP84+AP85+AP87+AP88+AP89+AP90+AP91+AP92+AP93+AP94+AP95+AP96+AP118+AP120+AP121+AP122+AP111+AP113+AP102+AP105+AP127+AP128+AP129+AP131</f>
        <v>209586480</v>
      </c>
      <c r="AQ132" s="141">
        <f t="shared" si="220"/>
        <v>0</v>
      </c>
      <c r="AR132" s="141">
        <f t="shared" si="220"/>
        <v>644492568.42000008</v>
      </c>
      <c r="AS132" s="141">
        <f t="shared" si="220"/>
        <v>426617740</v>
      </c>
      <c r="AT132" s="141">
        <f t="shared" si="220"/>
        <v>0</v>
      </c>
      <c r="AU132" s="141">
        <f t="shared" si="220"/>
        <v>0</v>
      </c>
      <c r="AV132" s="141">
        <f t="shared" si="220"/>
        <v>1381000</v>
      </c>
      <c r="AW132" s="141">
        <f t="shared" si="220"/>
        <v>48867400</v>
      </c>
      <c r="AX132" s="141">
        <f t="shared" si="220"/>
        <v>0</v>
      </c>
      <c r="AY132" s="141">
        <f t="shared" si="220"/>
        <v>476866140</v>
      </c>
      <c r="AZ132" s="141">
        <f t="shared" si="220"/>
        <v>759673518.42000008</v>
      </c>
      <c r="BA132" s="141">
        <f t="shared" si="220"/>
        <v>18694630</v>
      </c>
      <c r="BB132" s="141">
        <f t="shared" si="220"/>
        <v>0</v>
      </c>
      <c r="BC132" s="141">
        <f t="shared" si="220"/>
        <v>84536680</v>
      </c>
      <c r="BD132" s="141">
        <f t="shared" si="220"/>
        <v>258453880</v>
      </c>
      <c r="BE132" s="141">
        <f t="shared" si="220"/>
        <v>0</v>
      </c>
      <c r="BF132" s="141">
        <f t="shared" si="220"/>
        <v>1121358708.4200001</v>
      </c>
      <c r="BG132" s="132">
        <f>SUM(BG9:BG131)</f>
        <v>1666698055.8399999</v>
      </c>
      <c r="BH132" s="132"/>
      <c r="BI132" s="132"/>
      <c r="BJ132" s="132"/>
      <c r="BK132" s="132" t="e">
        <f>+BK9+BK17+BK21+BK28+BK54+BK73+BK76+BK80+BK81+BK82+BK83+BK84+BK85+BK87+BK88+BK89+BK90+BK91+BK92+BK93+BK94+BK95+BK96+BK118+BK120+BK121+BK122+BK111+BK113+BK102+BK105+BK127+BK128+BK129+BK131</f>
        <v>#REF!</v>
      </c>
      <c r="BL132" s="132" t="e">
        <f>+BL9+BL17+BL21+BL28+BL54+BL73+BL76+BL80+BL81+BL82+BL83+BL84+BL85+BL87+BL88+BL89+BL90+BL91+BL92+BL93+BL94+BL95+BL96+BL118+BL120+BL121+BL122+BL111+BL113+#REF!+BL102+BL105+BL127+BL128+BL129+BL131</f>
        <v>#REF!</v>
      </c>
      <c r="BM132" s="132" t="e">
        <f t="shared" ref="BM132:BS132" si="221">+BM9+BM17+BM21+BM28+BM54+BM73+BM76+BM80+BM81+BM82+BM83+BM84+BM85+BM87+BM88+BM89+BM90+BM91+BM92+BM93+BM94+BM95+BM96+BM118+BM120+BM121+BM122+BM111+BM113+BM102+BM105+BM127+BM128+BM129+BM131</f>
        <v>#REF!</v>
      </c>
      <c r="BN132" s="132" t="e">
        <f t="shared" si="221"/>
        <v>#REF!</v>
      </c>
      <c r="BO132" s="132" t="e">
        <f t="shared" si="221"/>
        <v>#REF!</v>
      </c>
      <c r="BP132" s="132" t="e">
        <f t="shared" si="221"/>
        <v>#REF!</v>
      </c>
      <c r="BQ132" s="132">
        <f t="shared" si="221"/>
        <v>80668.508000000016</v>
      </c>
      <c r="BR132" s="132">
        <f t="shared" si="221"/>
        <v>3673989.3204199998</v>
      </c>
      <c r="BS132" s="132">
        <f t="shared" si="221"/>
        <v>2039279.8284199999</v>
      </c>
      <c r="BT132" s="110"/>
      <c r="BU132" s="110"/>
      <c r="BV132" s="110"/>
      <c r="BW132" s="110"/>
      <c r="BX132" s="110"/>
      <c r="BY132" s="110"/>
      <c r="BZ132" s="110"/>
      <c r="CA132" s="110"/>
      <c r="CB132" s="110"/>
      <c r="CC132" s="110"/>
      <c r="CD132" s="110"/>
      <c r="CE132" s="110"/>
      <c r="CF132" s="110"/>
      <c r="CG132" s="110"/>
      <c r="CH132" s="110"/>
      <c r="CI132" s="110"/>
      <c r="CJ132" s="110"/>
      <c r="CK132" s="110"/>
      <c r="CL132" s="110"/>
      <c r="CM132" s="110"/>
      <c r="CN132" s="110"/>
      <c r="CO132" s="110"/>
      <c r="CP132" s="110"/>
      <c r="CQ132" s="110"/>
      <c r="CR132" s="110"/>
      <c r="CS132" s="110"/>
      <c r="CT132" s="110"/>
      <c r="CU132" s="110"/>
      <c r="CV132" s="110"/>
      <c r="CW132" s="110"/>
      <c r="CX132" s="110"/>
      <c r="CY132" s="110"/>
      <c r="CZ132" s="110"/>
      <c r="DA132" s="110"/>
      <c r="DB132" s="110"/>
      <c r="DC132" s="110"/>
      <c r="DD132" s="110"/>
      <c r="DE132" s="35"/>
      <c r="DF132" s="1"/>
      <c r="DG132" s="1"/>
      <c r="DH132" s="1"/>
      <c r="DI132" s="1"/>
      <c r="DJ132" s="1"/>
      <c r="DK132" s="1"/>
      <c r="DL132" s="1"/>
      <c r="DM132" s="1"/>
      <c r="DN132" s="1"/>
      <c r="DO132" s="1"/>
      <c r="DP132" s="1"/>
      <c r="DQ132" s="1"/>
      <c r="DR132" s="1"/>
      <c r="DS132" s="1"/>
      <c r="DT132" s="1"/>
      <c r="DU132" s="1"/>
      <c r="DV132" s="1"/>
      <c r="DW132" s="1"/>
    </row>
    <row r="133" spans="1:127" s="7" customFormat="1" ht="27" customHeight="1">
      <c r="A133" s="138" t="s">
        <v>417</v>
      </c>
      <c r="B133" s="138"/>
      <c r="C133" s="138"/>
      <c r="D133" s="139"/>
      <c r="E133" s="139"/>
      <c r="F133" s="140"/>
      <c r="G133" s="140"/>
      <c r="H133" s="141"/>
      <c r="I133" s="138"/>
      <c r="J133" s="141">
        <f t="shared" ref="J133:AO133" si="222">+J132-J118-J127</f>
        <v>25034469.350000001</v>
      </c>
      <c r="K133" s="141">
        <f t="shared" si="222"/>
        <v>1017000</v>
      </c>
      <c r="L133" s="141">
        <f t="shared" si="222"/>
        <v>0</v>
      </c>
      <c r="M133" s="141">
        <f t="shared" si="222"/>
        <v>5376610</v>
      </c>
      <c r="N133" s="141">
        <f t="shared" si="222"/>
        <v>22486890</v>
      </c>
      <c r="O133" s="141">
        <f t="shared" si="222"/>
        <v>0</v>
      </c>
      <c r="P133" s="141">
        <f t="shared" si="222"/>
        <v>53914969.350000001</v>
      </c>
      <c r="Q133" s="141">
        <f t="shared" si="222"/>
        <v>98093864.069999993</v>
      </c>
      <c r="R133" s="141">
        <f t="shared" si="222"/>
        <v>6270620</v>
      </c>
      <c r="S133" s="141">
        <f t="shared" si="222"/>
        <v>0</v>
      </c>
      <c r="T133" s="141">
        <f t="shared" si="222"/>
        <v>18231730</v>
      </c>
      <c r="U133" s="141">
        <f t="shared" si="222"/>
        <v>40061450</v>
      </c>
      <c r="V133" s="141">
        <f t="shared" si="222"/>
        <v>0</v>
      </c>
      <c r="W133" s="141">
        <f t="shared" si="222"/>
        <v>162657664.06999999</v>
      </c>
      <c r="X133" s="141">
        <f t="shared" si="222"/>
        <v>114436157</v>
      </c>
      <c r="Y133" s="141">
        <f t="shared" si="222"/>
        <v>8413010</v>
      </c>
      <c r="Z133" s="141">
        <f t="shared" si="222"/>
        <v>0</v>
      </c>
      <c r="AA133" s="141">
        <f t="shared" si="222"/>
        <v>32447870</v>
      </c>
      <c r="AB133" s="141">
        <f t="shared" si="222"/>
        <v>69136060</v>
      </c>
      <c r="AC133" s="141">
        <f t="shared" si="222"/>
        <v>0</v>
      </c>
      <c r="AD133" s="141">
        <f t="shared" si="222"/>
        <v>224433097</v>
      </c>
      <c r="AE133" s="141">
        <f t="shared" si="222"/>
        <v>93393288</v>
      </c>
      <c r="AF133" s="141">
        <f t="shared" si="222"/>
        <v>2994000</v>
      </c>
      <c r="AG133" s="141">
        <f t="shared" si="222"/>
        <v>0</v>
      </c>
      <c r="AH133" s="141">
        <f t="shared" si="222"/>
        <v>20542470</v>
      </c>
      <c r="AI133" s="141">
        <f t="shared" si="222"/>
        <v>77902080</v>
      </c>
      <c r="AJ133" s="141">
        <f t="shared" si="222"/>
        <v>0</v>
      </c>
      <c r="AK133" s="141">
        <f t="shared" si="222"/>
        <v>194831838</v>
      </c>
      <c r="AL133" s="141">
        <f t="shared" si="222"/>
        <v>330957778.42000002</v>
      </c>
      <c r="AM133" s="141">
        <f t="shared" si="222"/>
        <v>18694630</v>
      </c>
      <c r="AN133" s="141">
        <f t="shared" si="222"/>
        <v>0</v>
      </c>
      <c r="AO133" s="141">
        <f t="shared" si="222"/>
        <v>76598680</v>
      </c>
      <c r="AP133" s="141">
        <f t="shared" ref="AP133:BF133" si="223">+AP132-AP118-AP127</f>
        <v>209586480</v>
      </c>
      <c r="AQ133" s="141">
        <f t="shared" si="223"/>
        <v>0</v>
      </c>
      <c r="AR133" s="141">
        <f t="shared" si="223"/>
        <v>635837568.42000008</v>
      </c>
      <c r="AS133" s="141">
        <f t="shared" si="223"/>
        <v>425386740</v>
      </c>
      <c r="AT133" s="141">
        <f t="shared" si="223"/>
        <v>0</v>
      </c>
      <c r="AU133" s="141">
        <f t="shared" si="223"/>
        <v>0</v>
      </c>
      <c r="AV133" s="141">
        <f t="shared" si="223"/>
        <v>0</v>
      </c>
      <c r="AW133" s="141">
        <f t="shared" si="223"/>
        <v>48867400</v>
      </c>
      <c r="AX133" s="141">
        <f t="shared" si="223"/>
        <v>0</v>
      </c>
      <c r="AY133" s="141">
        <f t="shared" si="223"/>
        <v>474254140</v>
      </c>
      <c r="AZ133" s="141">
        <f t="shared" si="223"/>
        <v>756344518.42000008</v>
      </c>
      <c r="BA133" s="141">
        <f t="shared" si="223"/>
        <v>18694630</v>
      </c>
      <c r="BB133" s="141">
        <f t="shared" si="223"/>
        <v>0</v>
      </c>
      <c r="BC133" s="141">
        <f t="shared" si="223"/>
        <v>76598680</v>
      </c>
      <c r="BD133" s="141">
        <f t="shared" si="223"/>
        <v>258453880</v>
      </c>
      <c r="BE133" s="141">
        <f t="shared" si="223"/>
        <v>0</v>
      </c>
      <c r="BF133" s="141">
        <f t="shared" si="223"/>
        <v>1110091708.4200001</v>
      </c>
      <c r="BG133" s="132"/>
      <c r="BH133" s="132"/>
      <c r="BI133" s="132"/>
      <c r="BJ133" s="132"/>
      <c r="BK133" s="132" t="e">
        <f>+BK132-BK118-#REF!-BK127</f>
        <v>#REF!</v>
      </c>
      <c r="BL133" s="132" t="e">
        <f>+BL132-BL118-#REF!-BL127</f>
        <v>#REF!</v>
      </c>
      <c r="BM133" s="132" t="e">
        <f t="shared" ref="BM133:BS133" si="224">+BM132-BM118-BM127</f>
        <v>#REF!</v>
      </c>
      <c r="BN133" s="132" t="e">
        <f t="shared" si="224"/>
        <v>#REF!</v>
      </c>
      <c r="BO133" s="132" t="e">
        <f t="shared" si="224"/>
        <v>#REF!</v>
      </c>
      <c r="BP133" s="132" t="e">
        <f t="shared" si="224"/>
        <v>#REF!</v>
      </c>
      <c r="BQ133" s="132">
        <f t="shared" si="224"/>
        <v>79668.508000000016</v>
      </c>
      <c r="BR133" s="132">
        <f t="shared" si="224"/>
        <v>3672989.3204199998</v>
      </c>
      <c r="BS133" s="132">
        <f t="shared" si="224"/>
        <v>2037279.8284199999</v>
      </c>
      <c r="BT133" s="110"/>
      <c r="BU133" s="110"/>
      <c r="BV133" s="110"/>
      <c r="BW133" s="110"/>
      <c r="BX133" s="110"/>
      <c r="BY133" s="110"/>
      <c r="BZ133" s="111"/>
      <c r="CA133" s="110"/>
      <c r="CB133" s="110"/>
      <c r="CC133" s="110"/>
      <c r="CD133" s="110"/>
      <c r="CE133" s="110"/>
      <c r="CF133" s="110"/>
      <c r="CG133" s="111"/>
      <c r="CH133" s="110"/>
      <c r="CI133" s="110"/>
      <c r="CJ133" s="110"/>
      <c r="CK133" s="110"/>
      <c r="CL133" s="110"/>
      <c r="CM133" s="110"/>
      <c r="CN133" s="110"/>
      <c r="CO133" s="110"/>
      <c r="CP133" s="110"/>
      <c r="CQ133" s="110"/>
      <c r="CR133" s="111"/>
      <c r="CS133" s="110"/>
      <c r="CT133" s="110"/>
      <c r="CU133" s="110"/>
      <c r="CV133" s="110"/>
      <c r="CW133" s="110"/>
      <c r="CX133" s="110"/>
      <c r="CY133" s="111"/>
      <c r="CZ133" s="110"/>
      <c r="DA133" s="110"/>
      <c r="DB133" s="110"/>
      <c r="DC133" s="110"/>
      <c r="DD133" s="110"/>
      <c r="DE133" s="13"/>
    </row>
    <row r="134" spans="1:127">
      <c r="A134" s="7" t="s">
        <v>418</v>
      </c>
      <c r="B134" s="7"/>
      <c r="C134" s="7"/>
      <c r="D134" s="126"/>
      <c r="E134" s="126"/>
      <c r="F134" s="56"/>
      <c r="G134" s="56"/>
      <c r="H134" s="112"/>
      <c r="I134" s="7"/>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7" t="s">
        <v>418</v>
      </c>
      <c r="BA134" s="42"/>
      <c r="BB134" s="42"/>
      <c r="BC134" s="42"/>
      <c r="BD134" s="42"/>
      <c r="BE134" s="42"/>
      <c r="BF134" s="42"/>
      <c r="BG134" s="113"/>
      <c r="BH134" s="1"/>
      <c r="BI134" s="2"/>
      <c r="BJ134" s="1"/>
      <c r="BK134" s="114"/>
      <c r="BL134" s="1"/>
      <c r="BM134" s="113"/>
      <c r="BN134" s="113"/>
      <c r="BO134" s="113"/>
      <c r="BP134" s="113"/>
      <c r="BQ134" s="113"/>
      <c r="BR134" s="113"/>
      <c r="BS134" s="113"/>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row>
    <row r="135" spans="1:127" s="7" customFormat="1">
      <c r="A135" s="7" t="s">
        <v>419</v>
      </c>
      <c r="D135" s="126"/>
      <c r="E135" s="126"/>
      <c r="F135" s="56"/>
      <c r="G135" s="56"/>
      <c r="J135" s="88"/>
      <c r="K135" s="88"/>
      <c r="L135" s="88"/>
      <c r="M135" s="88"/>
      <c r="N135" s="88"/>
      <c r="O135" s="88"/>
      <c r="P135" s="88"/>
      <c r="Q135" s="88"/>
      <c r="R135" s="88"/>
      <c r="S135" s="88"/>
      <c r="T135" s="88"/>
      <c r="U135" s="88"/>
      <c r="V135" s="84"/>
      <c r="W135" s="84"/>
      <c r="X135" s="88"/>
      <c r="Y135" s="88"/>
      <c r="Z135" s="88"/>
      <c r="AA135" s="88"/>
      <c r="AB135" s="88"/>
      <c r="AC135" s="88"/>
      <c r="AD135" s="84"/>
      <c r="AE135" s="88"/>
      <c r="AF135" s="88"/>
      <c r="AG135" s="88"/>
      <c r="AH135" s="88"/>
      <c r="AI135" s="88"/>
      <c r="AJ135" s="88"/>
      <c r="AK135" s="88"/>
      <c r="AL135" s="88"/>
      <c r="AM135" s="88"/>
      <c r="AS135" s="88"/>
      <c r="AT135" s="88"/>
      <c r="AU135" s="88"/>
      <c r="AV135" s="88"/>
      <c r="AW135" s="88"/>
      <c r="AX135" s="88"/>
      <c r="AY135" s="88"/>
      <c r="AZ135" s="156" t="s">
        <v>594</v>
      </c>
      <c r="BA135" s="156"/>
      <c r="BB135" s="156"/>
      <c r="BC135" s="156"/>
      <c r="BD135" s="156"/>
      <c r="BE135" s="156"/>
      <c r="BF135" s="42"/>
      <c r="BG135" s="113"/>
      <c r="BH135" s="1"/>
      <c r="BI135" s="2"/>
      <c r="BJ135" s="1"/>
      <c r="BK135" s="54"/>
      <c r="BL135" s="1"/>
      <c r="BM135" s="88"/>
      <c r="BN135" s="84"/>
      <c r="BO135" s="84"/>
      <c r="BP135" s="88"/>
      <c r="BQ135" s="88"/>
      <c r="BS135" s="113" t="e">
        <f>+#REF!+#REF!</f>
        <v>#REF!</v>
      </c>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1"/>
      <c r="DF135" s="1"/>
      <c r="DG135" s="1"/>
      <c r="DH135" s="1"/>
      <c r="DI135" s="1"/>
      <c r="DJ135" s="1"/>
      <c r="DK135" s="1"/>
      <c r="DL135" s="1"/>
      <c r="DM135" s="1"/>
      <c r="DN135" s="1"/>
      <c r="DO135" s="1"/>
      <c r="DP135" s="1"/>
      <c r="DQ135" s="1"/>
      <c r="DR135" s="1"/>
      <c r="DS135" s="1"/>
      <c r="DT135" s="1"/>
      <c r="DU135" s="1"/>
      <c r="DV135" s="1"/>
      <c r="DW135" s="1"/>
    </row>
    <row r="136" spans="1:127" s="7" customFormat="1" ht="25.5">
      <c r="A136" s="7" t="s">
        <v>420</v>
      </c>
      <c r="D136" s="126"/>
      <c r="E136" s="126"/>
      <c r="F136" s="56"/>
      <c r="G136" s="56"/>
      <c r="J136" s="88"/>
      <c r="K136" s="88"/>
      <c r="L136" s="88"/>
      <c r="M136" s="88"/>
      <c r="N136" s="88"/>
      <c r="O136" s="88"/>
      <c r="P136" s="88"/>
      <c r="Q136" s="88"/>
      <c r="R136" s="88"/>
      <c r="S136" s="88"/>
      <c r="T136" s="88"/>
      <c r="U136" s="88"/>
      <c r="V136" s="84"/>
      <c r="W136" s="84"/>
      <c r="X136" s="88"/>
      <c r="Y136" s="88"/>
      <c r="Z136" s="88"/>
      <c r="AA136" s="88"/>
      <c r="AB136" s="88"/>
      <c r="AC136" s="88"/>
      <c r="AD136" s="84"/>
      <c r="AE136" s="88"/>
      <c r="AF136" s="88"/>
      <c r="AG136" s="88"/>
      <c r="AH136" s="88"/>
      <c r="AI136" s="88"/>
      <c r="AJ136" s="88"/>
      <c r="AK136" s="88"/>
      <c r="AL136" s="88"/>
      <c r="AM136" s="88"/>
      <c r="AS136" s="88"/>
      <c r="AT136" s="88"/>
      <c r="AU136" s="88"/>
      <c r="AV136" s="88"/>
      <c r="AW136" s="88"/>
      <c r="AX136" s="88"/>
      <c r="AY136" s="88"/>
      <c r="AZ136" s="156" t="s">
        <v>577</v>
      </c>
      <c r="BA136" s="156"/>
      <c r="BB136" s="156"/>
      <c r="BC136" s="156"/>
      <c r="BD136" s="156"/>
      <c r="BE136" s="156"/>
      <c r="BF136" s="116"/>
      <c r="BG136" s="54"/>
      <c r="BH136" s="1"/>
      <c r="BI136" s="2"/>
      <c r="BJ136" s="1"/>
      <c r="BK136" s="54"/>
      <c r="BL136" s="1"/>
      <c r="BM136" s="88"/>
      <c r="BN136" s="84"/>
      <c r="BO136" s="84"/>
      <c r="BP136" s="88"/>
      <c r="BQ136" s="88"/>
      <c r="BS136" s="54" t="e">
        <f>+#REF!-BS135</f>
        <v>#REF!</v>
      </c>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1"/>
      <c r="DF136" s="1"/>
      <c r="DG136" s="1"/>
      <c r="DH136" s="1"/>
      <c r="DI136" s="1"/>
      <c r="DJ136" s="1"/>
      <c r="DK136" s="1"/>
      <c r="DL136" s="1"/>
      <c r="DM136" s="1"/>
      <c r="DN136" s="1"/>
      <c r="DO136" s="1"/>
      <c r="DP136" s="1"/>
      <c r="DQ136" s="1"/>
      <c r="DR136" s="1"/>
      <c r="DS136" s="1"/>
      <c r="DT136" s="1"/>
      <c r="DU136" s="1"/>
      <c r="DV136" s="1"/>
      <c r="DW136" s="1"/>
    </row>
    <row r="137" spans="1:127">
      <c r="A137" s="7" t="s">
        <v>593</v>
      </c>
      <c r="B137" s="7"/>
      <c r="C137" s="7"/>
      <c r="D137" s="7"/>
      <c r="E137" s="7"/>
      <c r="F137" s="7"/>
      <c r="G137" s="7"/>
      <c r="H137" s="7"/>
      <c r="I137" s="7"/>
      <c r="J137" s="126"/>
      <c r="K137" s="126"/>
      <c r="L137" s="126"/>
      <c r="M137" s="126"/>
      <c r="N137" s="126"/>
      <c r="O137" s="126"/>
      <c r="P137" s="126"/>
      <c r="Q137" s="126"/>
      <c r="R137" s="126"/>
      <c r="S137" s="126"/>
      <c r="T137" s="126"/>
      <c r="U137" s="126"/>
      <c r="V137" s="42"/>
      <c r="W137" s="42"/>
      <c r="X137" s="126"/>
      <c r="Y137" s="126"/>
      <c r="Z137" s="126"/>
      <c r="AA137" s="126"/>
      <c r="AB137" s="126"/>
      <c r="AC137" s="126"/>
      <c r="AD137" s="42"/>
      <c r="AE137" s="126"/>
      <c r="AF137" s="126"/>
      <c r="AG137" s="126"/>
      <c r="AH137" s="126"/>
      <c r="AI137" s="126"/>
      <c r="AJ137" s="126"/>
      <c r="AK137" s="126"/>
      <c r="AL137" s="126"/>
      <c r="AM137" s="126"/>
      <c r="AN137" s="126"/>
      <c r="AO137" s="126"/>
      <c r="AP137" s="126"/>
      <c r="AQ137" s="126"/>
      <c r="AR137" s="126"/>
      <c r="AS137" s="126"/>
      <c r="AT137" s="126"/>
      <c r="AU137" s="126"/>
      <c r="AV137" s="126"/>
      <c r="AW137" s="126"/>
      <c r="AX137" s="126"/>
      <c r="AY137" s="126"/>
      <c r="AZ137" s="126"/>
      <c r="BA137" s="126"/>
      <c r="BB137" s="126"/>
      <c r="BC137" s="126"/>
      <c r="BD137" s="126"/>
      <c r="BE137" s="126"/>
      <c r="BF137" s="126"/>
      <c r="BG137" s="2"/>
      <c r="BH137" s="1"/>
      <c r="BI137" s="1"/>
      <c r="BJ137" s="1"/>
      <c r="BK137" s="42"/>
      <c r="BL137" s="1"/>
      <c r="BM137" s="126"/>
      <c r="BN137" s="42"/>
      <c r="BO137" s="42"/>
      <c r="BP137" s="126"/>
      <c r="BQ137" s="126"/>
      <c r="BR137" s="126"/>
      <c r="BS137" s="2"/>
      <c r="BT137" s="113"/>
      <c r="BU137" s="113"/>
      <c r="BV137" s="113"/>
      <c r="BW137" s="113"/>
      <c r="BX137" s="113"/>
      <c r="BY137" s="113"/>
      <c r="BZ137" s="117"/>
      <c r="CA137" s="113"/>
      <c r="CB137" s="113"/>
      <c r="CC137" s="113"/>
      <c r="CD137" s="113"/>
      <c r="CE137" s="113"/>
      <c r="CF137" s="113"/>
      <c r="CG137" s="117"/>
      <c r="CH137" s="113"/>
      <c r="CI137" s="113"/>
      <c r="CJ137" s="113"/>
      <c r="CK137" s="113"/>
      <c r="CL137" s="113"/>
      <c r="CM137" s="113"/>
      <c r="CN137" s="113"/>
      <c r="CO137" s="113"/>
      <c r="CP137" s="113"/>
      <c r="CQ137" s="113"/>
      <c r="CR137" s="117"/>
      <c r="CS137" s="113"/>
      <c r="CT137" s="113"/>
      <c r="CU137" s="113"/>
      <c r="CV137" s="113"/>
      <c r="CW137" s="113"/>
      <c r="CX137" s="113"/>
      <c r="CY137" s="117"/>
      <c r="CZ137" s="113"/>
      <c r="DA137" s="113"/>
      <c r="DB137" s="113"/>
      <c r="DC137" s="113"/>
      <c r="DD137" s="113"/>
    </row>
    <row r="138" spans="1:127">
      <c r="B138" s="137"/>
      <c r="C138" s="137"/>
      <c r="D138" s="137"/>
      <c r="E138" s="137"/>
      <c r="F138" s="137"/>
      <c r="G138" s="137"/>
      <c r="H138" s="137"/>
      <c r="I138" s="137"/>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118"/>
      <c r="BH138" s="1"/>
      <c r="BI138" s="1"/>
      <c r="BJ138" s="1"/>
      <c r="BK138" s="1"/>
      <c r="BL138" s="1"/>
      <c r="BM138" s="84"/>
      <c r="BN138" s="84"/>
      <c r="BO138" s="84"/>
      <c r="BP138" s="84"/>
      <c r="BQ138" s="84"/>
      <c r="BR138" s="84"/>
      <c r="BS138" s="118"/>
      <c r="BT138" s="113"/>
      <c r="BU138" s="113"/>
      <c r="BV138" s="113"/>
      <c r="BW138" s="113"/>
      <c r="BX138" s="113"/>
      <c r="BY138" s="113"/>
      <c r="BZ138" s="117"/>
      <c r="CA138" s="113"/>
      <c r="CB138" s="113"/>
      <c r="CC138" s="113"/>
      <c r="CD138" s="113"/>
      <c r="CE138" s="113"/>
      <c r="CF138" s="113"/>
      <c r="CG138" s="117"/>
      <c r="CH138" s="113"/>
      <c r="CI138" s="113"/>
      <c r="CJ138" s="113"/>
      <c r="CK138" s="113"/>
      <c r="CL138" s="113"/>
      <c r="CM138" s="113"/>
      <c r="CN138" s="113"/>
      <c r="CO138" s="113"/>
      <c r="CP138" s="113"/>
      <c r="CQ138" s="113"/>
      <c r="CR138" s="117"/>
      <c r="CS138" s="113"/>
      <c r="CT138" s="113"/>
      <c r="CU138" s="113"/>
      <c r="CV138" s="113"/>
      <c r="CW138" s="113"/>
      <c r="CX138" s="113"/>
      <c r="CY138" s="117"/>
      <c r="CZ138" s="113"/>
      <c r="DA138" s="113"/>
      <c r="DB138" s="113"/>
      <c r="DC138" s="113"/>
      <c r="DD138" s="113"/>
    </row>
    <row r="139" spans="1:127" hidden="1">
      <c r="A139" s="45" t="s">
        <v>120</v>
      </c>
      <c r="B139" s="45" t="s">
        <v>120</v>
      </c>
      <c r="C139" s="13" t="s">
        <v>120</v>
      </c>
      <c r="D139" s="43"/>
      <c r="E139" s="43"/>
      <c r="F139" s="44"/>
      <c r="G139" s="44"/>
      <c r="H139" s="119"/>
      <c r="I139" s="119"/>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43"/>
      <c r="BJ139" s="119"/>
      <c r="BK139" s="1"/>
      <c r="BL139" s="1"/>
      <c r="BM139" s="1"/>
      <c r="BN139" s="1"/>
      <c r="BO139" s="1"/>
      <c r="BP139" s="1"/>
      <c r="BQ139" s="1"/>
      <c r="BR139" s="1"/>
      <c r="BS139" s="1"/>
      <c r="BT139" s="113"/>
      <c r="BU139" s="113"/>
      <c r="BV139" s="113"/>
      <c r="BW139" s="113"/>
      <c r="BX139" s="113"/>
      <c r="BY139" s="113"/>
      <c r="BZ139" s="117"/>
      <c r="CA139" s="113"/>
      <c r="CB139" s="113"/>
      <c r="CC139" s="113"/>
      <c r="CD139" s="113"/>
      <c r="CE139" s="113"/>
      <c r="CF139" s="113"/>
      <c r="CG139" s="117"/>
      <c r="CH139" s="113"/>
      <c r="CI139" s="113"/>
      <c r="CJ139" s="113"/>
      <c r="CK139" s="113"/>
      <c r="CL139" s="113"/>
      <c r="CM139" s="113"/>
      <c r="CN139" s="113"/>
      <c r="CO139" s="113"/>
      <c r="CP139" s="113"/>
      <c r="CQ139" s="113"/>
      <c r="CR139" s="117"/>
      <c r="CS139" s="113"/>
      <c r="CT139" s="113"/>
      <c r="CU139" s="113"/>
      <c r="CV139" s="113"/>
      <c r="CW139" s="113"/>
      <c r="CX139" s="113"/>
      <c r="CY139" s="117"/>
      <c r="CZ139" s="113"/>
      <c r="DA139" s="113"/>
      <c r="DB139" s="113"/>
      <c r="DC139" s="113"/>
      <c r="DD139" s="113"/>
    </row>
    <row r="140" spans="1:127" hidden="1">
      <c r="A140" s="45" t="s">
        <v>120</v>
      </c>
      <c r="B140" s="45" t="s">
        <v>120</v>
      </c>
      <c r="C140" s="10" t="s">
        <v>120</v>
      </c>
      <c r="D140" s="43"/>
      <c r="E140" s="43"/>
      <c r="F140" s="44"/>
      <c r="G140" s="44"/>
      <c r="H140" s="119"/>
      <c r="I140" s="119">
        <v>1</v>
      </c>
      <c r="J140" s="120">
        <f t="shared" ref="J140:BF140" si="225">+J29</f>
        <v>0</v>
      </c>
      <c r="K140" s="120">
        <f t="shared" si="225"/>
        <v>0</v>
      </c>
      <c r="L140" s="120">
        <f t="shared" si="225"/>
        <v>0</v>
      </c>
      <c r="M140" s="120">
        <f t="shared" si="225"/>
        <v>0</v>
      </c>
      <c r="N140" s="120">
        <f t="shared" si="225"/>
        <v>0</v>
      </c>
      <c r="O140" s="120">
        <f t="shared" si="225"/>
        <v>0</v>
      </c>
      <c r="P140" s="120">
        <f t="shared" si="225"/>
        <v>0</v>
      </c>
      <c r="Q140" s="120">
        <f t="shared" si="225"/>
        <v>0</v>
      </c>
      <c r="R140" s="120">
        <f t="shared" si="225"/>
        <v>0</v>
      </c>
      <c r="S140" s="120">
        <f t="shared" si="225"/>
        <v>0</v>
      </c>
      <c r="T140" s="120">
        <f t="shared" si="225"/>
        <v>0</v>
      </c>
      <c r="U140" s="120">
        <f t="shared" si="225"/>
        <v>0</v>
      </c>
      <c r="V140" s="120">
        <f t="shared" si="225"/>
        <v>0</v>
      </c>
      <c r="W140" s="120">
        <f t="shared" si="225"/>
        <v>0</v>
      </c>
      <c r="X140" s="120">
        <f t="shared" si="225"/>
        <v>0</v>
      </c>
      <c r="Y140" s="120">
        <f t="shared" si="225"/>
        <v>0</v>
      </c>
      <c r="Z140" s="120">
        <f t="shared" si="225"/>
        <v>0</v>
      </c>
      <c r="AA140" s="120">
        <f t="shared" si="225"/>
        <v>0</v>
      </c>
      <c r="AB140" s="120">
        <f t="shared" si="225"/>
        <v>0</v>
      </c>
      <c r="AC140" s="120">
        <f t="shared" si="225"/>
        <v>0</v>
      </c>
      <c r="AD140" s="120">
        <f t="shared" si="225"/>
        <v>0</v>
      </c>
      <c r="AE140" s="120">
        <f t="shared" si="225"/>
        <v>0</v>
      </c>
      <c r="AF140" s="120">
        <f t="shared" si="225"/>
        <v>0</v>
      </c>
      <c r="AG140" s="120">
        <f t="shared" si="225"/>
        <v>0</v>
      </c>
      <c r="AH140" s="120">
        <f t="shared" si="225"/>
        <v>0</v>
      </c>
      <c r="AI140" s="120">
        <f t="shared" si="225"/>
        <v>0</v>
      </c>
      <c r="AJ140" s="120">
        <f t="shared" si="225"/>
        <v>0</v>
      </c>
      <c r="AK140" s="120">
        <f t="shared" si="225"/>
        <v>0</v>
      </c>
      <c r="AL140" s="120">
        <f t="shared" si="225"/>
        <v>0</v>
      </c>
      <c r="AM140" s="120">
        <f t="shared" si="225"/>
        <v>0</v>
      </c>
      <c r="AN140" s="120">
        <f t="shared" si="225"/>
        <v>0</v>
      </c>
      <c r="AO140" s="120">
        <f t="shared" si="225"/>
        <v>0</v>
      </c>
      <c r="AP140" s="120">
        <f t="shared" si="225"/>
        <v>0</v>
      </c>
      <c r="AQ140" s="120">
        <f t="shared" si="225"/>
        <v>0</v>
      </c>
      <c r="AR140" s="120">
        <f t="shared" si="225"/>
        <v>0</v>
      </c>
      <c r="AS140" s="120">
        <f t="shared" ref="AS140:AY140" si="226">+AS29</f>
        <v>0</v>
      </c>
      <c r="AT140" s="120">
        <f t="shared" si="226"/>
        <v>0</v>
      </c>
      <c r="AU140" s="120">
        <f t="shared" si="226"/>
        <v>0</v>
      </c>
      <c r="AV140" s="120">
        <f t="shared" si="226"/>
        <v>0</v>
      </c>
      <c r="AW140" s="120">
        <f t="shared" si="226"/>
        <v>0</v>
      </c>
      <c r="AX140" s="120">
        <f t="shared" si="226"/>
        <v>0</v>
      </c>
      <c r="AY140" s="120">
        <f t="shared" si="226"/>
        <v>0</v>
      </c>
      <c r="AZ140" s="120">
        <f t="shared" si="225"/>
        <v>0</v>
      </c>
      <c r="BA140" s="120">
        <f t="shared" si="225"/>
        <v>0</v>
      </c>
      <c r="BB140" s="120">
        <f t="shared" si="225"/>
        <v>0</v>
      </c>
      <c r="BC140" s="120">
        <f t="shared" si="225"/>
        <v>0</v>
      </c>
      <c r="BD140" s="120">
        <f t="shared" si="225"/>
        <v>0</v>
      </c>
      <c r="BE140" s="120">
        <f t="shared" si="225"/>
        <v>0</v>
      </c>
      <c r="BF140" s="120">
        <f t="shared" si="225"/>
        <v>0</v>
      </c>
      <c r="BG140" s="120"/>
      <c r="BH140" s="1"/>
      <c r="BI140" s="43"/>
      <c r="BJ140" s="119"/>
      <c r="BK140" s="30"/>
      <c r="BL140" s="1"/>
      <c r="BM140" s="120">
        <f t="shared" ref="BM140:BS140" si="227">+BM29</f>
        <v>0</v>
      </c>
      <c r="BN140" s="120">
        <f t="shared" si="227"/>
        <v>0</v>
      </c>
      <c r="BO140" s="120">
        <f t="shared" si="227"/>
        <v>0</v>
      </c>
      <c r="BP140" s="120">
        <f t="shared" si="227"/>
        <v>0</v>
      </c>
      <c r="BQ140" s="120">
        <f t="shared" si="227"/>
        <v>0</v>
      </c>
      <c r="BR140" s="120">
        <f t="shared" si="227"/>
        <v>0</v>
      </c>
      <c r="BS140" s="120">
        <f t="shared" si="227"/>
        <v>0</v>
      </c>
      <c r="BT140" s="113"/>
      <c r="BU140" s="113"/>
      <c r="BV140" s="113"/>
      <c r="BW140" s="113"/>
      <c r="BX140" s="113"/>
      <c r="BY140" s="113"/>
      <c r="BZ140" s="117"/>
      <c r="CA140" s="113"/>
      <c r="CB140" s="113"/>
      <c r="CC140" s="113"/>
      <c r="CD140" s="113"/>
      <c r="CE140" s="113"/>
      <c r="CF140" s="113"/>
      <c r="CG140" s="117"/>
      <c r="CH140" s="113"/>
      <c r="CI140" s="113"/>
      <c r="CJ140" s="113"/>
      <c r="CK140" s="113"/>
      <c r="CL140" s="113"/>
      <c r="CM140" s="113"/>
      <c r="CN140" s="113"/>
      <c r="CO140" s="113"/>
      <c r="CP140" s="113"/>
      <c r="CQ140" s="113"/>
      <c r="CR140" s="117"/>
      <c r="CS140" s="113"/>
      <c r="CT140" s="113"/>
      <c r="CU140" s="113"/>
      <c r="CV140" s="113"/>
      <c r="CW140" s="113"/>
      <c r="CX140" s="113"/>
      <c r="CY140" s="117"/>
      <c r="CZ140" s="113"/>
      <c r="DA140" s="113"/>
      <c r="DB140" s="113"/>
      <c r="DC140" s="113"/>
      <c r="DD140" s="113"/>
    </row>
    <row r="141" spans="1:127" hidden="1">
      <c r="A141" s="13" t="s">
        <v>421</v>
      </c>
      <c r="B141" s="13" t="s">
        <v>421</v>
      </c>
      <c r="C141" s="10" t="s">
        <v>422</v>
      </c>
      <c r="D141" s="2"/>
      <c r="E141" s="2"/>
      <c r="F141" s="3"/>
      <c r="G141" s="3"/>
      <c r="H141" s="1"/>
      <c r="I141" s="1">
        <v>0</v>
      </c>
      <c r="J141" s="113"/>
      <c r="K141" s="113"/>
      <c r="L141" s="113"/>
      <c r="M141" s="113"/>
      <c r="N141" s="113"/>
      <c r="O141" s="113"/>
      <c r="P141" s="117"/>
      <c r="Q141" s="113"/>
      <c r="R141" s="113"/>
      <c r="S141" s="113"/>
      <c r="T141" s="113"/>
      <c r="U141" s="113"/>
      <c r="V141" s="113"/>
      <c r="W141" s="117"/>
      <c r="X141" s="113"/>
      <c r="Y141" s="113"/>
      <c r="Z141" s="113"/>
      <c r="AA141" s="113"/>
      <c r="AB141" s="113"/>
      <c r="AC141" s="113"/>
      <c r="AD141" s="117"/>
      <c r="AE141" s="113"/>
      <c r="AF141" s="113"/>
      <c r="AG141" s="113"/>
      <c r="AH141" s="113"/>
      <c r="AI141" s="113"/>
      <c r="AJ141" s="113"/>
      <c r="AK141" s="117"/>
      <c r="AL141" s="113"/>
      <c r="AM141" s="113"/>
      <c r="AN141" s="113"/>
      <c r="AO141" s="113"/>
      <c r="AP141" s="113"/>
      <c r="AQ141" s="113"/>
      <c r="AR141" s="113"/>
      <c r="AS141" s="113"/>
      <c r="AT141" s="113"/>
      <c r="AU141" s="113"/>
      <c r="AV141" s="113"/>
      <c r="AW141" s="113"/>
      <c r="AX141" s="113"/>
      <c r="AY141" s="117"/>
      <c r="AZ141" s="113"/>
      <c r="BA141" s="113"/>
      <c r="BB141" s="113"/>
      <c r="BC141" s="113"/>
      <c r="BD141" s="113"/>
      <c r="BE141" s="113"/>
      <c r="BF141" s="113"/>
      <c r="BG141" s="113"/>
      <c r="BH141" s="1"/>
      <c r="BI141" s="2"/>
      <c r="BJ141" s="1"/>
      <c r="BK141" s="121"/>
      <c r="BL141" s="1"/>
      <c r="BM141" s="117"/>
      <c r="BN141" s="117"/>
      <c r="BO141" s="117"/>
      <c r="BP141" s="117"/>
      <c r="BQ141" s="117"/>
      <c r="BR141" s="113"/>
      <c r="BS141" s="113"/>
      <c r="BT141" s="113"/>
      <c r="BU141" s="113"/>
      <c r="BV141" s="113"/>
      <c r="BW141" s="113"/>
      <c r="BX141" s="113"/>
      <c r="BY141" s="113"/>
      <c r="BZ141" s="117"/>
      <c r="CA141" s="113"/>
      <c r="CB141" s="113"/>
      <c r="CC141" s="113"/>
      <c r="CD141" s="113"/>
      <c r="CE141" s="113"/>
      <c r="CF141" s="113"/>
      <c r="CG141" s="117"/>
      <c r="CH141" s="113"/>
      <c r="CI141" s="113"/>
      <c r="CJ141" s="113"/>
      <c r="CK141" s="113"/>
      <c r="CL141" s="113"/>
      <c r="CM141" s="113"/>
      <c r="CN141" s="113"/>
      <c r="CO141" s="113"/>
      <c r="CP141" s="113"/>
      <c r="CQ141" s="113"/>
      <c r="CR141" s="117"/>
      <c r="CS141" s="113"/>
      <c r="CT141" s="113"/>
      <c r="CU141" s="113"/>
      <c r="CV141" s="113"/>
      <c r="CW141" s="113"/>
      <c r="CX141" s="113"/>
      <c r="CY141" s="117"/>
      <c r="CZ141" s="113"/>
      <c r="DA141" s="113"/>
      <c r="DB141" s="113"/>
      <c r="DC141" s="113"/>
      <c r="DD141" s="113"/>
    </row>
    <row r="142" spans="1:127" ht="25.5" hidden="1">
      <c r="A142" s="45" t="s">
        <v>423</v>
      </c>
      <c r="B142" s="45" t="s">
        <v>423</v>
      </c>
      <c r="C142" s="46" t="s">
        <v>424</v>
      </c>
      <c r="D142" s="2"/>
      <c r="E142" s="2"/>
      <c r="F142" s="3"/>
      <c r="G142" s="3"/>
      <c r="H142" s="1"/>
      <c r="I142" s="1">
        <v>1</v>
      </c>
      <c r="J142" s="113">
        <f t="shared" ref="J142:BF142" si="228">+J16</f>
        <v>0</v>
      </c>
      <c r="K142" s="113">
        <f t="shared" si="228"/>
        <v>0</v>
      </c>
      <c r="L142" s="113">
        <f t="shared" si="228"/>
        <v>0</v>
      </c>
      <c r="M142" s="113">
        <f t="shared" si="228"/>
        <v>0</v>
      </c>
      <c r="N142" s="113">
        <f t="shared" si="228"/>
        <v>0</v>
      </c>
      <c r="O142" s="113">
        <f t="shared" si="228"/>
        <v>0</v>
      </c>
      <c r="P142" s="113">
        <f t="shared" si="228"/>
        <v>0</v>
      </c>
      <c r="Q142" s="113">
        <f t="shared" si="228"/>
        <v>0</v>
      </c>
      <c r="R142" s="113">
        <f t="shared" si="228"/>
        <v>0</v>
      </c>
      <c r="S142" s="113">
        <f t="shared" si="228"/>
        <v>0</v>
      </c>
      <c r="T142" s="113">
        <f t="shared" si="228"/>
        <v>0</v>
      </c>
      <c r="U142" s="113">
        <f t="shared" si="228"/>
        <v>0</v>
      </c>
      <c r="V142" s="113">
        <f t="shared" si="228"/>
        <v>0</v>
      </c>
      <c r="W142" s="113">
        <f t="shared" si="228"/>
        <v>0</v>
      </c>
      <c r="X142" s="113">
        <f t="shared" si="228"/>
        <v>0</v>
      </c>
      <c r="Y142" s="113">
        <f t="shared" si="228"/>
        <v>0</v>
      </c>
      <c r="Z142" s="113">
        <f t="shared" si="228"/>
        <v>0</v>
      </c>
      <c r="AA142" s="113">
        <f t="shared" si="228"/>
        <v>0</v>
      </c>
      <c r="AB142" s="113">
        <f t="shared" si="228"/>
        <v>0</v>
      </c>
      <c r="AC142" s="113">
        <f t="shared" si="228"/>
        <v>0</v>
      </c>
      <c r="AD142" s="113">
        <f t="shared" si="228"/>
        <v>0</v>
      </c>
      <c r="AE142" s="113">
        <f t="shared" si="228"/>
        <v>0</v>
      </c>
      <c r="AF142" s="113">
        <f t="shared" si="228"/>
        <v>0</v>
      </c>
      <c r="AG142" s="113">
        <f t="shared" si="228"/>
        <v>0</v>
      </c>
      <c r="AH142" s="113">
        <f t="shared" si="228"/>
        <v>0</v>
      </c>
      <c r="AI142" s="113">
        <f t="shared" si="228"/>
        <v>0</v>
      </c>
      <c r="AJ142" s="113">
        <f t="shared" si="228"/>
        <v>0</v>
      </c>
      <c r="AK142" s="113">
        <f t="shared" si="228"/>
        <v>0</v>
      </c>
      <c r="AL142" s="113">
        <f t="shared" si="228"/>
        <v>0</v>
      </c>
      <c r="AM142" s="113">
        <f t="shared" si="228"/>
        <v>0</v>
      </c>
      <c r="AN142" s="113">
        <f t="shared" si="228"/>
        <v>0</v>
      </c>
      <c r="AO142" s="113">
        <f t="shared" si="228"/>
        <v>0</v>
      </c>
      <c r="AP142" s="113">
        <f t="shared" si="228"/>
        <v>0</v>
      </c>
      <c r="AQ142" s="113">
        <f t="shared" si="228"/>
        <v>0</v>
      </c>
      <c r="AR142" s="113">
        <f t="shared" si="228"/>
        <v>0</v>
      </c>
      <c r="AS142" s="113">
        <f t="shared" ref="AS142:AY142" si="229">+AS16</f>
        <v>0</v>
      </c>
      <c r="AT142" s="113">
        <f t="shared" si="229"/>
        <v>0</v>
      </c>
      <c r="AU142" s="113">
        <f t="shared" si="229"/>
        <v>0</v>
      </c>
      <c r="AV142" s="113">
        <f t="shared" si="229"/>
        <v>0</v>
      </c>
      <c r="AW142" s="113">
        <f t="shared" si="229"/>
        <v>0</v>
      </c>
      <c r="AX142" s="113">
        <f t="shared" si="229"/>
        <v>0</v>
      </c>
      <c r="AY142" s="113">
        <f t="shared" si="229"/>
        <v>0</v>
      </c>
      <c r="AZ142" s="113">
        <f t="shared" si="228"/>
        <v>0</v>
      </c>
      <c r="BA142" s="113">
        <f t="shared" si="228"/>
        <v>0</v>
      </c>
      <c r="BB142" s="113">
        <f t="shared" si="228"/>
        <v>0</v>
      </c>
      <c r="BC142" s="113">
        <f t="shared" si="228"/>
        <v>0</v>
      </c>
      <c r="BD142" s="113">
        <f t="shared" si="228"/>
        <v>0</v>
      </c>
      <c r="BE142" s="113">
        <f t="shared" si="228"/>
        <v>0</v>
      </c>
      <c r="BF142" s="113">
        <f t="shared" si="228"/>
        <v>0</v>
      </c>
      <c r="BG142" s="113"/>
      <c r="BH142" s="1"/>
      <c r="BI142" s="2"/>
      <c r="BJ142" s="1"/>
      <c r="BK142" s="121"/>
      <c r="BL142" s="1"/>
      <c r="BM142" s="113">
        <f t="shared" ref="BM142:BS142" si="230">+BM16</f>
        <v>0</v>
      </c>
      <c r="BN142" s="113">
        <f t="shared" si="230"/>
        <v>0</v>
      </c>
      <c r="BO142" s="113">
        <f t="shared" si="230"/>
        <v>0</v>
      </c>
      <c r="BP142" s="113">
        <f t="shared" si="230"/>
        <v>0</v>
      </c>
      <c r="BQ142" s="113">
        <f t="shared" si="230"/>
        <v>0</v>
      </c>
      <c r="BR142" s="113">
        <f t="shared" si="230"/>
        <v>0</v>
      </c>
      <c r="BS142" s="113">
        <f t="shared" si="230"/>
        <v>0</v>
      </c>
      <c r="BT142" s="113"/>
      <c r="BU142" s="113"/>
      <c r="BV142" s="113"/>
      <c r="BW142" s="113"/>
      <c r="BX142" s="113"/>
      <c r="BY142" s="113"/>
      <c r="BZ142" s="117"/>
      <c r="CA142" s="113"/>
      <c r="CB142" s="113"/>
      <c r="CC142" s="113"/>
      <c r="CD142" s="113"/>
      <c r="CE142" s="113"/>
      <c r="CF142" s="113"/>
      <c r="CG142" s="117"/>
      <c r="CH142" s="113"/>
      <c r="CI142" s="113"/>
      <c r="CJ142" s="113"/>
      <c r="CK142" s="113"/>
      <c r="CL142" s="113"/>
      <c r="CM142" s="113"/>
      <c r="CN142" s="113"/>
      <c r="CO142" s="113"/>
      <c r="CP142" s="113"/>
      <c r="CQ142" s="113"/>
      <c r="CR142" s="117"/>
      <c r="CS142" s="113"/>
      <c r="CT142" s="113"/>
      <c r="CU142" s="113"/>
      <c r="CV142" s="113"/>
      <c r="CW142" s="113"/>
      <c r="CX142" s="113"/>
      <c r="CY142" s="117"/>
      <c r="CZ142" s="113"/>
      <c r="DA142" s="113"/>
      <c r="DB142" s="113"/>
      <c r="DC142" s="113"/>
      <c r="DD142" s="113"/>
    </row>
    <row r="143" spans="1:127" hidden="1">
      <c r="A143" s="13" t="s">
        <v>425</v>
      </c>
      <c r="B143" s="13" t="s">
        <v>425</v>
      </c>
      <c r="C143" s="45" t="s">
        <v>425</v>
      </c>
      <c r="D143" s="2"/>
      <c r="E143" s="2"/>
      <c r="F143" s="3"/>
      <c r="G143" s="3"/>
      <c r="H143" s="1"/>
      <c r="I143" s="1"/>
      <c r="J143" s="113"/>
      <c r="K143" s="113"/>
      <c r="L143" s="113"/>
      <c r="M143" s="113"/>
      <c r="N143" s="113"/>
      <c r="O143" s="113"/>
      <c r="P143" s="117"/>
      <c r="Q143" s="113"/>
      <c r="R143" s="113"/>
      <c r="S143" s="113"/>
      <c r="T143" s="113"/>
      <c r="U143" s="113"/>
      <c r="V143" s="113"/>
      <c r="W143" s="117"/>
      <c r="X143" s="113"/>
      <c r="Y143" s="113"/>
      <c r="Z143" s="113"/>
      <c r="AA143" s="113"/>
      <c r="AB143" s="113"/>
      <c r="AC143" s="113"/>
      <c r="AD143" s="117"/>
      <c r="AE143" s="113"/>
      <c r="AF143" s="113"/>
      <c r="AG143" s="113"/>
      <c r="AH143" s="113"/>
      <c r="AI143" s="113"/>
      <c r="AJ143" s="113"/>
      <c r="AK143" s="117"/>
      <c r="AL143" s="113"/>
      <c r="AM143" s="113"/>
      <c r="AN143" s="113"/>
      <c r="AO143" s="113"/>
      <c r="AP143" s="113"/>
      <c r="AQ143" s="113"/>
      <c r="AR143" s="113"/>
      <c r="AS143" s="113"/>
      <c r="AT143" s="113"/>
      <c r="AU143" s="113"/>
      <c r="AV143" s="113"/>
      <c r="AW143" s="113"/>
      <c r="AX143" s="113"/>
      <c r="AY143" s="117"/>
      <c r="AZ143" s="113"/>
      <c r="BA143" s="113"/>
      <c r="BB143" s="113"/>
      <c r="BC143" s="113"/>
      <c r="BD143" s="113"/>
      <c r="BE143" s="113"/>
      <c r="BF143" s="113"/>
      <c r="BG143" s="113"/>
      <c r="BH143" s="1"/>
      <c r="BI143" s="2"/>
      <c r="BJ143" s="1"/>
      <c r="BK143" s="97"/>
      <c r="BL143" s="1"/>
      <c r="BM143" s="117"/>
      <c r="BN143" s="117"/>
      <c r="BO143" s="117"/>
      <c r="BP143" s="117"/>
      <c r="BQ143" s="117"/>
      <c r="BR143" s="113"/>
      <c r="BS143" s="113"/>
      <c r="BT143" s="113"/>
      <c r="BU143" s="113"/>
      <c r="BV143" s="113"/>
      <c r="BW143" s="113"/>
      <c r="BX143" s="113"/>
      <c r="BY143" s="113"/>
      <c r="BZ143" s="117"/>
      <c r="CA143" s="113"/>
      <c r="CB143" s="113"/>
      <c r="CC143" s="113"/>
      <c r="CD143" s="113"/>
      <c r="CE143" s="113"/>
      <c r="CF143" s="113"/>
      <c r="CG143" s="117"/>
      <c r="CH143" s="113"/>
      <c r="CI143" s="113"/>
      <c r="CJ143" s="113"/>
      <c r="CK143" s="113"/>
      <c r="CL143" s="113"/>
      <c r="CM143" s="113"/>
      <c r="CN143" s="113"/>
      <c r="CO143" s="113"/>
      <c r="CP143" s="113"/>
      <c r="CQ143" s="113"/>
      <c r="CR143" s="117"/>
      <c r="CS143" s="113"/>
      <c r="CT143" s="113"/>
      <c r="CU143" s="113"/>
      <c r="CV143" s="113"/>
      <c r="CW143" s="113"/>
      <c r="CX143" s="113"/>
      <c r="CY143" s="117"/>
      <c r="CZ143" s="113"/>
      <c r="DA143" s="113"/>
      <c r="DB143" s="113"/>
      <c r="DC143" s="113"/>
      <c r="DD143" s="113"/>
    </row>
    <row r="144" spans="1:127" hidden="1">
      <c r="A144" s="13" t="s">
        <v>426</v>
      </c>
      <c r="B144" s="13" t="s">
        <v>426</v>
      </c>
      <c r="C144" s="13" t="s">
        <v>426</v>
      </c>
      <c r="D144" s="2"/>
      <c r="E144" s="2"/>
      <c r="F144" s="3"/>
      <c r="G144" s="3"/>
      <c r="H144" s="1"/>
      <c r="I144" s="1"/>
      <c r="J144" s="113"/>
      <c r="K144" s="113"/>
      <c r="L144" s="113"/>
      <c r="M144" s="113"/>
      <c r="N144" s="113"/>
      <c r="O144" s="113"/>
      <c r="P144" s="117"/>
      <c r="Q144" s="113"/>
      <c r="R144" s="113"/>
      <c r="S144" s="113"/>
      <c r="T144" s="113"/>
      <c r="U144" s="113"/>
      <c r="V144" s="113"/>
      <c r="W144" s="117"/>
      <c r="X144" s="113"/>
      <c r="Y144" s="113"/>
      <c r="Z144" s="113"/>
      <c r="AA144" s="113"/>
      <c r="AB144" s="113"/>
      <c r="AC144" s="113"/>
      <c r="AD144" s="117"/>
      <c r="AE144" s="113"/>
      <c r="AF144" s="113"/>
      <c r="AG144" s="113"/>
      <c r="AH144" s="113"/>
      <c r="AI144" s="113"/>
      <c r="AJ144" s="113"/>
      <c r="AK144" s="117"/>
      <c r="AL144" s="113"/>
      <c r="AM144" s="113"/>
      <c r="AN144" s="113"/>
      <c r="AO144" s="113"/>
      <c r="AP144" s="113"/>
      <c r="AQ144" s="113"/>
      <c r="AR144" s="113"/>
      <c r="AS144" s="113"/>
      <c r="AT144" s="113"/>
      <c r="AU144" s="113"/>
      <c r="AV144" s="113"/>
      <c r="AW144" s="113"/>
      <c r="AX144" s="113"/>
      <c r="AY144" s="117"/>
      <c r="AZ144" s="113"/>
      <c r="BA144" s="113"/>
      <c r="BB144" s="113"/>
      <c r="BC144" s="113"/>
      <c r="BD144" s="113"/>
      <c r="BE144" s="113"/>
      <c r="BF144" s="113"/>
      <c r="BG144" s="113"/>
      <c r="BH144" s="1"/>
      <c r="BI144" s="2"/>
      <c r="BJ144" s="1"/>
      <c r="BK144" s="67"/>
      <c r="BL144" s="1"/>
      <c r="BM144" s="117"/>
      <c r="BN144" s="117"/>
      <c r="BO144" s="117"/>
      <c r="BP144" s="117"/>
      <c r="BQ144" s="117"/>
      <c r="BR144" s="113"/>
      <c r="BS144" s="113"/>
      <c r="BT144" s="113"/>
      <c r="BU144" s="113"/>
      <c r="BV144" s="113"/>
      <c r="BW144" s="113"/>
      <c r="BX144" s="113"/>
      <c r="BY144" s="113"/>
      <c r="BZ144" s="117"/>
      <c r="CA144" s="113"/>
      <c r="CB144" s="113"/>
      <c r="CC144" s="113"/>
      <c r="CD144" s="113"/>
      <c r="CE144" s="113"/>
      <c r="CF144" s="113"/>
      <c r="CG144" s="117"/>
      <c r="CH144" s="113"/>
      <c r="CI144" s="113"/>
      <c r="CJ144" s="113"/>
      <c r="CK144" s="113"/>
      <c r="CL144" s="113"/>
      <c r="CM144" s="113"/>
      <c r="CN144" s="113"/>
      <c r="CO144" s="113"/>
      <c r="CP144" s="113"/>
      <c r="CQ144" s="113"/>
      <c r="CR144" s="117"/>
      <c r="CS144" s="113"/>
      <c r="CT144" s="113"/>
      <c r="CU144" s="113"/>
      <c r="CV144" s="113"/>
      <c r="CW144" s="113"/>
      <c r="CX144" s="113"/>
      <c r="CY144" s="117"/>
      <c r="CZ144" s="113"/>
      <c r="DA144" s="113"/>
      <c r="DB144" s="113"/>
      <c r="DC144" s="113"/>
      <c r="DD144" s="113"/>
    </row>
    <row r="145" spans="1:127" hidden="1">
      <c r="A145" s="45" t="s">
        <v>427</v>
      </c>
      <c r="B145" s="45" t="s">
        <v>427</v>
      </c>
      <c r="C145" s="45" t="s">
        <v>427</v>
      </c>
      <c r="D145" s="2"/>
      <c r="E145" s="2"/>
      <c r="F145" s="3"/>
      <c r="G145" s="3"/>
      <c r="H145" s="1"/>
      <c r="I145" s="1"/>
      <c r="J145" s="113"/>
      <c r="K145" s="113"/>
      <c r="L145" s="113"/>
      <c r="M145" s="113"/>
      <c r="N145" s="113"/>
      <c r="O145" s="113"/>
      <c r="P145" s="117"/>
      <c r="Q145" s="113"/>
      <c r="R145" s="113"/>
      <c r="S145" s="113"/>
      <c r="T145" s="113"/>
      <c r="U145" s="113"/>
      <c r="V145" s="113"/>
      <c r="W145" s="117"/>
      <c r="X145" s="113"/>
      <c r="Y145" s="113"/>
      <c r="Z145" s="113"/>
      <c r="AA145" s="113"/>
      <c r="AB145" s="113"/>
      <c r="AC145" s="113"/>
      <c r="AD145" s="117"/>
      <c r="AE145" s="113"/>
      <c r="AF145" s="113"/>
      <c r="AG145" s="113"/>
      <c r="AH145" s="113"/>
      <c r="AI145" s="113"/>
      <c r="AJ145" s="113"/>
      <c r="AK145" s="117"/>
      <c r="AL145" s="113"/>
      <c r="AM145" s="113"/>
      <c r="AN145" s="113"/>
      <c r="AO145" s="113"/>
      <c r="AP145" s="113"/>
      <c r="AQ145" s="113"/>
      <c r="AR145" s="113"/>
      <c r="AS145" s="113"/>
      <c r="AT145" s="113"/>
      <c r="AU145" s="113"/>
      <c r="AV145" s="113"/>
      <c r="AW145" s="113"/>
      <c r="AX145" s="113"/>
      <c r="AY145" s="117"/>
      <c r="AZ145" s="113"/>
      <c r="BA145" s="113"/>
      <c r="BB145" s="113"/>
      <c r="BC145" s="113"/>
      <c r="BD145" s="113"/>
      <c r="BE145" s="113"/>
      <c r="BF145" s="113"/>
      <c r="BG145" s="113"/>
      <c r="BH145" s="1"/>
      <c r="BI145" s="2"/>
      <c r="BJ145" s="1"/>
      <c r="BK145" s="39"/>
      <c r="BL145" s="1"/>
      <c r="BM145" s="117"/>
      <c r="BN145" s="117"/>
      <c r="BO145" s="117"/>
      <c r="BP145" s="117"/>
      <c r="BQ145" s="117"/>
      <c r="BR145" s="113"/>
      <c r="BS145" s="113"/>
      <c r="BT145" s="113"/>
      <c r="BU145" s="113"/>
      <c r="BV145" s="113"/>
      <c r="BW145" s="113"/>
      <c r="BX145" s="113"/>
      <c r="BY145" s="113"/>
      <c r="BZ145" s="117"/>
      <c r="CA145" s="113"/>
      <c r="CB145" s="113"/>
      <c r="CC145" s="113"/>
      <c r="CD145" s="113"/>
      <c r="CE145" s="113"/>
      <c r="CF145" s="113"/>
      <c r="CG145" s="117"/>
      <c r="CH145" s="113"/>
      <c r="CI145" s="113"/>
      <c r="CJ145" s="113"/>
      <c r="CK145" s="113"/>
      <c r="CL145" s="113"/>
      <c r="CM145" s="113"/>
      <c r="CN145" s="113"/>
      <c r="CO145" s="113"/>
      <c r="CP145" s="113"/>
      <c r="CQ145" s="113"/>
      <c r="CR145" s="117"/>
      <c r="CS145" s="113"/>
      <c r="CT145" s="113"/>
      <c r="CU145" s="113"/>
      <c r="CV145" s="113"/>
      <c r="CW145" s="113"/>
      <c r="CX145" s="113"/>
      <c r="CY145" s="117"/>
      <c r="CZ145" s="113"/>
      <c r="DA145" s="113"/>
      <c r="DB145" s="113"/>
      <c r="DC145" s="113"/>
      <c r="DD145" s="113"/>
    </row>
    <row r="146" spans="1:127" hidden="1">
      <c r="A146" s="45" t="s">
        <v>285</v>
      </c>
      <c r="B146" s="45" t="s">
        <v>285</v>
      </c>
      <c r="C146" s="46" t="s">
        <v>428</v>
      </c>
      <c r="D146" s="2"/>
      <c r="E146" s="2"/>
      <c r="F146" s="3"/>
      <c r="G146" s="3"/>
      <c r="H146" s="1"/>
      <c r="I146" s="1">
        <v>5</v>
      </c>
      <c r="J146" s="113">
        <f t="shared" ref="J146:AO146" si="231">+J81+J82+J83+J84+J85</f>
        <v>2125462</v>
      </c>
      <c r="K146" s="113">
        <f t="shared" si="231"/>
        <v>0</v>
      </c>
      <c r="L146" s="113">
        <f t="shared" si="231"/>
        <v>0</v>
      </c>
      <c r="M146" s="113">
        <f t="shared" si="231"/>
        <v>0</v>
      </c>
      <c r="N146" s="113">
        <f t="shared" si="231"/>
        <v>0</v>
      </c>
      <c r="O146" s="113">
        <f t="shared" si="231"/>
        <v>0</v>
      </c>
      <c r="P146" s="113">
        <f t="shared" si="231"/>
        <v>2125462</v>
      </c>
      <c r="Q146" s="113">
        <f t="shared" si="231"/>
        <v>4914105</v>
      </c>
      <c r="R146" s="113">
        <f t="shared" si="231"/>
        <v>0</v>
      </c>
      <c r="S146" s="113">
        <f t="shared" si="231"/>
        <v>0</v>
      </c>
      <c r="T146" s="113">
        <f t="shared" si="231"/>
        <v>0</v>
      </c>
      <c r="U146" s="113">
        <f t="shared" si="231"/>
        <v>0</v>
      </c>
      <c r="V146" s="113">
        <f t="shared" si="231"/>
        <v>0</v>
      </c>
      <c r="W146" s="113">
        <f t="shared" si="231"/>
        <v>4914105</v>
      </c>
      <c r="X146" s="113">
        <f t="shared" si="231"/>
        <v>7244454</v>
      </c>
      <c r="Y146" s="113">
        <f t="shared" si="231"/>
        <v>0</v>
      </c>
      <c r="Z146" s="113">
        <f t="shared" si="231"/>
        <v>0</v>
      </c>
      <c r="AA146" s="113">
        <f t="shared" si="231"/>
        <v>0</v>
      </c>
      <c r="AB146" s="113">
        <f t="shared" si="231"/>
        <v>0</v>
      </c>
      <c r="AC146" s="113">
        <f t="shared" si="231"/>
        <v>0</v>
      </c>
      <c r="AD146" s="113">
        <f t="shared" si="231"/>
        <v>7244454</v>
      </c>
      <c r="AE146" s="113">
        <f t="shared" si="231"/>
        <v>4381929</v>
      </c>
      <c r="AF146" s="113">
        <f t="shared" si="231"/>
        <v>0</v>
      </c>
      <c r="AG146" s="113">
        <f t="shared" si="231"/>
        <v>0</v>
      </c>
      <c r="AH146" s="113">
        <f t="shared" si="231"/>
        <v>0</v>
      </c>
      <c r="AI146" s="113">
        <f t="shared" si="231"/>
        <v>0</v>
      </c>
      <c r="AJ146" s="113">
        <f t="shared" si="231"/>
        <v>0</v>
      </c>
      <c r="AK146" s="113">
        <f t="shared" si="231"/>
        <v>4381929</v>
      </c>
      <c r="AL146" s="113">
        <f t="shared" si="231"/>
        <v>18665950</v>
      </c>
      <c r="AM146" s="113">
        <f t="shared" si="231"/>
        <v>0</v>
      </c>
      <c r="AN146" s="113">
        <f t="shared" si="231"/>
        <v>0</v>
      </c>
      <c r="AO146" s="113">
        <f t="shared" si="231"/>
        <v>0</v>
      </c>
      <c r="AP146" s="113">
        <f t="shared" ref="AP146:BF146" si="232">+AP81+AP82+AP83+AP84+AP85</f>
        <v>0</v>
      </c>
      <c r="AQ146" s="113">
        <f t="shared" si="232"/>
        <v>0</v>
      </c>
      <c r="AR146" s="113">
        <f t="shared" si="232"/>
        <v>18665950</v>
      </c>
      <c r="AS146" s="113">
        <f t="shared" si="232"/>
        <v>26784000</v>
      </c>
      <c r="AT146" s="113">
        <f t="shared" si="232"/>
        <v>0</v>
      </c>
      <c r="AU146" s="113">
        <f t="shared" si="232"/>
        <v>0</v>
      </c>
      <c r="AV146" s="113">
        <f t="shared" si="232"/>
        <v>0</v>
      </c>
      <c r="AW146" s="113">
        <f t="shared" si="232"/>
        <v>0</v>
      </c>
      <c r="AX146" s="113">
        <f t="shared" si="232"/>
        <v>0</v>
      </c>
      <c r="AY146" s="113">
        <f t="shared" si="232"/>
        <v>26784000</v>
      </c>
      <c r="AZ146" s="113">
        <f t="shared" si="232"/>
        <v>45449950</v>
      </c>
      <c r="BA146" s="113">
        <f t="shared" si="232"/>
        <v>0</v>
      </c>
      <c r="BB146" s="113">
        <f t="shared" si="232"/>
        <v>0</v>
      </c>
      <c r="BC146" s="113">
        <f t="shared" si="232"/>
        <v>0</v>
      </c>
      <c r="BD146" s="113">
        <f t="shared" si="232"/>
        <v>0</v>
      </c>
      <c r="BE146" s="113">
        <f t="shared" si="232"/>
        <v>0</v>
      </c>
      <c r="BF146" s="113">
        <f t="shared" si="232"/>
        <v>45449950</v>
      </c>
      <c r="BG146" s="113"/>
      <c r="BH146" s="1"/>
      <c r="BI146" s="2"/>
      <c r="BJ146" s="1"/>
      <c r="BK146" s="39"/>
      <c r="BL146" s="1"/>
      <c r="BM146" s="113">
        <f t="shared" ref="BM146:BS146" si="233">+BM81+BM82+BM83+BM84+BM85</f>
        <v>2125.462</v>
      </c>
      <c r="BN146" s="113">
        <f t="shared" si="233"/>
        <v>4914.1049999999996</v>
      </c>
      <c r="BO146" s="113">
        <f t="shared" si="233"/>
        <v>7244.4539999999997</v>
      </c>
      <c r="BP146" s="113">
        <f t="shared" si="233"/>
        <v>4381.9290000000001</v>
      </c>
      <c r="BQ146" s="113">
        <f t="shared" si="233"/>
        <v>26784</v>
      </c>
      <c r="BR146" s="113">
        <f t="shared" si="233"/>
        <v>18665.949999999997</v>
      </c>
      <c r="BS146" s="113">
        <f t="shared" si="233"/>
        <v>45449.95</v>
      </c>
      <c r="BT146" s="113"/>
      <c r="BU146" s="113"/>
      <c r="BV146" s="113"/>
      <c r="BW146" s="113"/>
      <c r="BX146" s="113"/>
      <c r="BY146" s="113"/>
      <c r="BZ146" s="117"/>
      <c r="CA146" s="113"/>
      <c r="CB146" s="113"/>
      <c r="CC146" s="113"/>
      <c r="CD146" s="113"/>
      <c r="CE146" s="113"/>
      <c r="CF146" s="113"/>
      <c r="CG146" s="117"/>
      <c r="CH146" s="113"/>
      <c r="CI146" s="113"/>
      <c r="CJ146" s="113"/>
      <c r="CK146" s="113"/>
      <c r="CL146" s="113"/>
      <c r="CM146" s="113"/>
      <c r="CN146" s="113"/>
      <c r="CO146" s="113"/>
      <c r="CP146" s="113"/>
      <c r="CQ146" s="113"/>
      <c r="CR146" s="117"/>
      <c r="CS146" s="113"/>
      <c r="CT146" s="113"/>
      <c r="CU146" s="113"/>
      <c r="CV146" s="113"/>
      <c r="CW146" s="113"/>
      <c r="CX146" s="113"/>
      <c r="CY146" s="117"/>
      <c r="CZ146" s="113"/>
      <c r="DA146" s="113"/>
      <c r="DB146" s="113"/>
      <c r="DC146" s="113"/>
      <c r="DD146" s="113"/>
    </row>
    <row r="147" spans="1:127" hidden="1">
      <c r="A147" s="45" t="s">
        <v>278</v>
      </c>
      <c r="B147" s="45" t="s">
        <v>278</v>
      </c>
      <c r="C147" s="46" t="s">
        <v>429</v>
      </c>
      <c r="D147" s="2"/>
      <c r="E147" s="2"/>
      <c r="F147" s="3"/>
      <c r="G147" s="3"/>
      <c r="H147" s="1"/>
      <c r="I147" s="1">
        <v>1</v>
      </c>
      <c r="J147" s="113">
        <f t="shared" ref="J147:AO147" si="234">+J80</f>
        <v>0</v>
      </c>
      <c r="K147" s="113">
        <f t="shared" si="234"/>
        <v>0</v>
      </c>
      <c r="L147" s="113">
        <f t="shared" si="234"/>
        <v>0</v>
      </c>
      <c r="M147" s="113">
        <f t="shared" si="234"/>
        <v>0</v>
      </c>
      <c r="N147" s="113">
        <f t="shared" si="234"/>
        <v>0</v>
      </c>
      <c r="O147" s="113">
        <f t="shared" si="234"/>
        <v>0</v>
      </c>
      <c r="P147" s="113">
        <f t="shared" si="234"/>
        <v>0</v>
      </c>
      <c r="Q147" s="113">
        <f t="shared" si="234"/>
        <v>500000</v>
      </c>
      <c r="R147" s="113">
        <f t="shared" si="234"/>
        <v>0</v>
      </c>
      <c r="S147" s="113">
        <f t="shared" si="234"/>
        <v>0</v>
      </c>
      <c r="T147" s="113">
        <f t="shared" si="234"/>
        <v>0</v>
      </c>
      <c r="U147" s="113">
        <f t="shared" si="234"/>
        <v>0</v>
      </c>
      <c r="V147" s="113">
        <f t="shared" si="234"/>
        <v>0</v>
      </c>
      <c r="W147" s="113">
        <f t="shared" si="234"/>
        <v>500000</v>
      </c>
      <c r="X147" s="113">
        <f t="shared" si="234"/>
        <v>1500000</v>
      </c>
      <c r="Y147" s="113">
        <f t="shared" si="234"/>
        <v>0</v>
      </c>
      <c r="Z147" s="113">
        <f t="shared" si="234"/>
        <v>0</v>
      </c>
      <c r="AA147" s="113">
        <f t="shared" si="234"/>
        <v>0</v>
      </c>
      <c r="AB147" s="113">
        <f t="shared" si="234"/>
        <v>0</v>
      </c>
      <c r="AC147" s="113">
        <f t="shared" si="234"/>
        <v>0</v>
      </c>
      <c r="AD147" s="113">
        <f t="shared" si="234"/>
        <v>1500000</v>
      </c>
      <c r="AE147" s="113">
        <f t="shared" si="234"/>
        <v>1300000</v>
      </c>
      <c r="AF147" s="113">
        <f t="shared" si="234"/>
        <v>0</v>
      </c>
      <c r="AG147" s="113">
        <f t="shared" si="234"/>
        <v>0</v>
      </c>
      <c r="AH147" s="113">
        <f t="shared" si="234"/>
        <v>0</v>
      </c>
      <c r="AI147" s="113">
        <f t="shared" si="234"/>
        <v>0</v>
      </c>
      <c r="AJ147" s="113">
        <f t="shared" si="234"/>
        <v>0</v>
      </c>
      <c r="AK147" s="113">
        <f t="shared" si="234"/>
        <v>1300000</v>
      </c>
      <c r="AL147" s="113">
        <f t="shared" si="234"/>
        <v>3300000</v>
      </c>
      <c r="AM147" s="113">
        <f t="shared" si="234"/>
        <v>0</v>
      </c>
      <c r="AN147" s="113">
        <f t="shared" si="234"/>
        <v>0</v>
      </c>
      <c r="AO147" s="113">
        <f t="shared" si="234"/>
        <v>0</v>
      </c>
      <c r="AP147" s="113">
        <f t="shared" ref="AP147:BF147" si="235">+AP80</f>
        <v>0</v>
      </c>
      <c r="AQ147" s="113">
        <f t="shared" si="235"/>
        <v>0</v>
      </c>
      <c r="AR147" s="113">
        <f t="shared" si="235"/>
        <v>3300000</v>
      </c>
      <c r="AS147" s="113">
        <f t="shared" si="235"/>
        <v>1883410</v>
      </c>
      <c r="AT147" s="113">
        <f t="shared" si="235"/>
        <v>0</v>
      </c>
      <c r="AU147" s="113">
        <f t="shared" si="235"/>
        <v>0</v>
      </c>
      <c r="AV147" s="113">
        <f t="shared" si="235"/>
        <v>0</v>
      </c>
      <c r="AW147" s="113">
        <f t="shared" si="235"/>
        <v>0</v>
      </c>
      <c r="AX147" s="113">
        <f t="shared" si="235"/>
        <v>0</v>
      </c>
      <c r="AY147" s="113">
        <f t="shared" si="235"/>
        <v>1883410</v>
      </c>
      <c r="AZ147" s="113">
        <f t="shared" si="235"/>
        <v>5183410</v>
      </c>
      <c r="BA147" s="113">
        <f t="shared" si="235"/>
        <v>0</v>
      </c>
      <c r="BB147" s="113">
        <f t="shared" si="235"/>
        <v>0</v>
      </c>
      <c r="BC147" s="113">
        <f t="shared" si="235"/>
        <v>0</v>
      </c>
      <c r="BD147" s="113">
        <f t="shared" si="235"/>
        <v>0</v>
      </c>
      <c r="BE147" s="113">
        <f t="shared" si="235"/>
        <v>0</v>
      </c>
      <c r="BF147" s="113">
        <f t="shared" si="235"/>
        <v>5183410</v>
      </c>
      <c r="BG147" s="113"/>
      <c r="BH147" s="1"/>
      <c r="BI147" s="2"/>
      <c r="BJ147" s="1"/>
      <c r="BK147" s="39"/>
      <c r="BL147" s="1"/>
      <c r="BM147" s="113">
        <f t="shared" ref="BM147:BS147" si="236">+BM80</f>
        <v>0</v>
      </c>
      <c r="BN147" s="113">
        <f t="shared" si="236"/>
        <v>500</v>
      </c>
      <c r="BO147" s="113">
        <f t="shared" si="236"/>
        <v>1500</v>
      </c>
      <c r="BP147" s="113">
        <f t="shared" si="236"/>
        <v>1300</v>
      </c>
      <c r="BQ147" s="113">
        <f t="shared" si="236"/>
        <v>1883.41</v>
      </c>
      <c r="BR147" s="113">
        <f t="shared" si="236"/>
        <v>3300</v>
      </c>
      <c r="BS147" s="113">
        <f t="shared" si="236"/>
        <v>5183.41</v>
      </c>
      <c r="BT147" s="113"/>
      <c r="BU147" s="113"/>
      <c r="BV147" s="113"/>
      <c r="BW147" s="113"/>
      <c r="BX147" s="113"/>
      <c r="BY147" s="113"/>
      <c r="BZ147" s="117"/>
      <c r="CA147" s="113"/>
      <c r="CB147" s="113"/>
      <c r="CC147" s="113"/>
      <c r="CD147" s="113"/>
      <c r="CE147" s="113"/>
      <c r="CF147" s="113"/>
      <c r="CG147" s="117"/>
      <c r="CH147" s="113"/>
      <c r="CI147" s="113"/>
      <c r="CJ147" s="113"/>
      <c r="CK147" s="113"/>
      <c r="CL147" s="113"/>
      <c r="CM147" s="113"/>
      <c r="CN147" s="113"/>
      <c r="CO147" s="113"/>
      <c r="CP147" s="113"/>
      <c r="CQ147" s="113"/>
      <c r="CR147" s="117"/>
      <c r="CS147" s="113"/>
      <c r="CT147" s="113"/>
      <c r="CU147" s="113"/>
      <c r="CV147" s="113"/>
      <c r="CW147" s="113"/>
      <c r="CX147" s="113"/>
      <c r="CY147" s="117"/>
      <c r="CZ147" s="113"/>
      <c r="DA147" s="113"/>
      <c r="DB147" s="113"/>
      <c r="DC147" s="113"/>
      <c r="DD147" s="113"/>
    </row>
    <row r="148" spans="1:127" s="84" customFormat="1" hidden="1">
      <c r="A148" s="13" t="s">
        <v>430</v>
      </c>
      <c r="B148" s="13" t="s">
        <v>430</v>
      </c>
      <c r="C148" s="13" t="s">
        <v>430</v>
      </c>
      <c r="D148" s="2"/>
      <c r="E148" s="2"/>
      <c r="F148" s="3"/>
      <c r="G148" s="3"/>
      <c r="H148" s="1"/>
      <c r="I148" s="1">
        <v>0</v>
      </c>
      <c r="J148" s="113"/>
      <c r="K148" s="113"/>
      <c r="L148" s="113"/>
      <c r="M148" s="113"/>
      <c r="N148" s="113"/>
      <c r="O148" s="113"/>
      <c r="P148" s="117"/>
      <c r="Q148" s="113"/>
      <c r="R148" s="113"/>
      <c r="S148" s="113"/>
      <c r="T148" s="113"/>
      <c r="U148" s="113"/>
      <c r="V148" s="113"/>
      <c r="W148" s="117"/>
      <c r="X148" s="113"/>
      <c r="Y148" s="113"/>
      <c r="Z148" s="113"/>
      <c r="AA148" s="113"/>
      <c r="AB148" s="113"/>
      <c r="AC148" s="113"/>
      <c r="AD148" s="117"/>
      <c r="AE148" s="113"/>
      <c r="AF148" s="113"/>
      <c r="AG148" s="113"/>
      <c r="AH148" s="113"/>
      <c r="AI148" s="113"/>
      <c r="AJ148" s="113"/>
      <c r="AK148" s="117"/>
      <c r="AL148" s="113"/>
      <c r="AM148" s="113"/>
      <c r="AN148" s="113"/>
      <c r="AO148" s="113"/>
      <c r="AP148" s="113"/>
      <c r="AQ148" s="113"/>
      <c r="AR148" s="113"/>
      <c r="AS148" s="113"/>
      <c r="AT148" s="113"/>
      <c r="AU148" s="113"/>
      <c r="AV148" s="113"/>
      <c r="AW148" s="113"/>
      <c r="AX148" s="113"/>
      <c r="AY148" s="117"/>
      <c r="AZ148" s="113"/>
      <c r="BA148" s="113"/>
      <c r="BB148" s="113"/>
      <c r="BC148" s="113"/>
      <c r="BD148" s="113"/>
      <c r="BE148" s="113"/>
      <c r="BF148" s="113"/>
      <c r="BG148" s="113"/>
      <c r="BH148" s="1"/>
      <c r="BI148" s="2"/>
      <c r="BJ148" s="1"/>
      <c r="BK148" s="109"/>
      <c r="BL148" s="1"/>
      <c r="BM148" s="117"/>
      <c r="BN148" s="117"/>
      <c r="BO148" s="117"/>
      <c r="BP148" s="117"/>
      <c r="BQ148" s="117"/>
      <c r="BR148" s="113"/>
      <c r="BS148" s="113"/>
      <c r="BT148" s="113"/>
      <c r="BU148" s="113"/>
      <c r="BV148" s="113"/>
      <c r="BW148" s="113"/>
      <c r="BX148" s="113"/>
      <c r="BY148" s="113"/>
      <c r="BZ148" s="117"/>
      <c r="CA148" s="113"/>
      <c r="CB148" s="113"/>
      <c r="CC148" s="113"/>
      <c r="CD148" s="113"/>
      <c r="CE148" s="113"/>
      <c r="CF148" s="113"/>
      <c r="CG148" s="117"/>
      <c r="CH148" s="113"/>
      <c r="CI148" s="113"/>
      <c r="CJ148" s="113"/>
      <c r="CK148" s="113"/>
      <c r="CL148" s="113"/>
      <c r="CM148" s="113"/>
      <c r="CN148" s="113"/>
      <c r="CO148" s="113"/>
      <c r="CP148" s="113"/>
      <c r="CQ148" s="113"/>
      <c r="CR148" s="117"/>
      <c r="CS148" s="113"/>
      <c r="CT148" s="113"/>
      <c r="CU148" s="113"/>
      <c r="CV148" s="113"/>
      <c r="CW148" s="113"/>
      <c r="CX148" s="113"/>
      <c r="CY148" s="117"/>
      <c r="CZ148" s="113"/>
      <c r="DA148" s="113"/>
      <c r="DB148" s="113"/>
      <c r="DC148" s="113"/>
      <c r="DD148" s="113"/>
      <c r="DE148" s="118"/>
      <c r="DF148" s="118"/>
      <c r="DG148" s="118"/>
      <c r="DH148" s="118"/>
      <c r="DI148" s="118"/>
      <c r="DJ148" s="118"/>
      <c r="DK148" s="118"/>
      <c r="DL148" s="118"/>
      <c r="DM148" s="118"/>
      <c r="DN148" s="118"/>
      <c r="DO148" s="118"/>
      <c r="DP148" s="118"/>
      <c r="DQ148" s="118"/>
      <c r="DR148" s="118"/>
      <c r="DS148" s="118"/>
      <c r="DT148" s="118"/>
      <c r="DU148" s="118"/>
      <c r="DV148" s="118"/>
      <c r="DW148" s="118"/>
    </row>
    <row r="149" spans="1:127" s="84" customFormat="1" hidden="1">
      <c r="A149" s="45" t="s">
        <v>366</v>
      </c>
      <c r="B149" s="45" t="s">
        <v>366</v>
      </c>
      <c r="C149" s="45" t="s">
        <v>366</v>
      </c>
      <c r="D149" s="2"/>
      <c r="E149" s="2"/>
      <c r="F149" s="3"/>
      <c r="G149" s="3"/>
      <c r="H149" s="1"/>
      <c r="I149" s="1">
        <v>1</v>
      </c>
      <c r="J149" s="113">
        <f t="shared" ref="J149:AO149" si="237">+J111</f>
        <v>0</v>
      </c>
      <c r="K149" s="113">
        <f t="shared" si="237"/>
        <v>0</v>
      </c>
      <c r="L149" s="113">
        <f t="shared" si="237"/>
        <v>0</v>
      </c>
      <c r="M149" s="113">
        <f t="shared" si="237"/>
        <v>0</v>
      </c>
      <c r="N149" s="113">
        <f t="shared" si="237"/>
        <v>0</v>
      </c>
      <c r="O149" s="113">
        <f t="shared" si="237"/>
        <v>0</v>
      </c>
      <c r="P149" s="113">
        <f t="shared" si="237"/>
        <v>0</v>
      </c>
      <c r="Q149" s="113">
        <f t="shared" si="237"/>
        <v>355463</v>
      </c>
      <c r="R149" s="113">
        <f t="shared" si="237"/>
        <v>0</v>
      </c>
      <c r="S149" s="113">
        <f t="shared" si="237"/>
        <v>0</v>
      </c>
      <c r="T149" s="113">
        <f t="shared" si="237"/>
        <v>0</v>
      </c>
      <c r="U149" s="113">
        <f t="shared" si="237"/>
        <v>0</v>
      </c>
      <c r="V149" s="113">
        <f t="shared" si="237"/>
        <v>0</v>
      </c>
      <c r="W149" s="113">
        <f t="shared" si="237"/>
        <v>355463</v>
      </c>
      <c r="X149" s="113">
        <f t="shared" si="237"/>
        <v>679493</v>
      </c>
      <c r="Y149" s="113">
        <f t="shared" si="237"/>
        <v>0</v>
      </c>
      <c r="Z149" s="113">
        <f t="shared" si="237"/>
        <v>0</v>
      </c>
      <c r="AA149" s="113">
        <f t="shared" si="237"/>
        <v>0</v>
      </c>
      <c r="AB149" s="113">
        <f t="shared" si="237"/>
        <v>0</v>
      </c>
      <c r="AC149" s="113">
        <f t="shared" si="237"/>
        <v>0</v>
      </c>
      <c r="AD149" s="113">
        <f t="shared" si="237"/>
        <v>679493</v>
      </c>
      <c r="AE149" s="113">
        <f t="shared" si="237"/>
        <v>1020185</v>
      </c>
      <c r="AF149" s="113">
        <f t="shared" si="237"/>
        <v>0</v>
      </c>
      <c r="AG149" s="113">
        <f t="shared" si="237"/>
        <v>0</v>
      </c>
      <c r="AH149" s="113">
        <f t="shared" si="237"/>
        <v>0</v>
      </c>
      <c r="AI149" s="113">
        <f t="shared" si="237"/>
        <v>0</v>
      </c>
      <c r="AJ149" s="113">
        <f t="shared" si="237"/>
        <v>0</v>
      </c>
      <c r="AK149" s="113">
        <f t="shared" si="237"/>
        <v>1020185</v>
      </c>
      <c r="AL149" s="113">
        <f t="shared" si="237"/>
        <v>2055141</v>
      </c>
      <c r="AM149" s="113">
        <f t="shared" si="237"/>
        <v>0</v>
      </c>
      <c r="AN149" s="113">
        <f t="shared" si="237"/>
        <v>0</v>
      </c>
      <c r="AO149" s="113">
        <f t="shared" si="237"/>
        <v>0</v>
      </c>
      <c r="AP149" s="113">
        <f t="shared" ref="AP149:BF149" si="238">+AP111</f>
        <v>0</v>
      </c>
      <c r="AQ149" s="113">
        <f t="shared" si="238"/>
        <v>0</v>
      </c>
      <c r="AR149" s="113">
        <f t="shared" si="238"/>
        <v>2055141</v>
      </c>
      <c r="AS149" s="113">
        <f t="shared" si="238"/>
        <v>0</v>
      </c>
      <c r="AT149" s="113">
        <f t="shared" si="238"/>
        <v>0</v>
      </c>
      <c r="AU149" s="113">
        <f t="shared" si="238"/>
        <v>0</v>
      </c>
      <c r="AV149" s="113">
        <f t="shared" si="238"/>
        <v>0</v>
      </c>
      <c r="AW149" s="113">
        <f t="shared" si="238"/>
        <v>0</v>
      </c>
      <c r="AX149" s="113">
        <f t="shared" si="238"/>
        <v>0</v>
      </c>
      <c r="AY149" s="113">
        <f t="shared" si="238"/>
        <v>0</v>
      </c>
      <c r="AZ149" s="113">
        <f t="shared" si="238"/>
        <v>2055141</v>
      </c>
      <c r="BA149" s="113">
        <f t="shared" si="238"/>
        <v>0</v>
      </c>
      <c r="BB149" s="113">
        <f t="shared" si="238"/>
        <v>0</v>
      </c>
      <c r="BC149" s="113">
        <f t="shared" si="238"/>
        <v>0</v>
      </c>
      <c r="BD149" s="113">
        <f t="shared" si="238"/>
        <v>0</v>
      </c>
      <c r="BE149" s="113">
        <f t="shared" si="238"/>
        <v>0</v>
      </c>
      <c r="BF149" s="113">
        <f t="shared" si="238"/>
        <v>2055141</v>
      </c>
      <c r="BG149" s="113"/>
      <c r="BH149" s="1"/>
      <c r="BI149" s="2"/>
      <c r="BJ149" s="1"/>
      <c r="BK149" s="109"/>
      <c r="BL149" s="1"/>
      <c r="BM149" s="113">
        <f t="shared" ref="BM149:BS149" si="239">+BM111</f>
        <v>0</v>
      </c>
      <c r="BN149" s="113">
        <f t="shared" si="239"/>
        <v>355.46300000000002</v>
      </c>
      <c r="BO149" s="113">
        <f t="shared" si="239"/>
        <v>679.49300000000005</v>
      </c>
      <c r="BP149" s="113">
        <f t="shared" si="239"/>
        <v>1020.1849999999999</v>
      </c>
      <c r="BQ149" s="113">
        <f t="shared" si="239"/>
        <v>0</v>
      </c>
      <c r="BR149" s="113">
        <f t="shared" si="239"/>
        <v>2055.1410000000001</v>
      </c>
      <c r="BS149" s="113">
        <f t="shared" si="239"/>
        <v>2055.1410000000001</v>
      </c>
      <c r="BT149" s="113"/>
      <c r="BU149" s="113"/>
      <c r="BV149" s="113"/>
      <c r="BW149" s="113"/>
      <c r="BX149" s="113"/>
      <c r="BY149" s="113"/>
      <c r="BZ149" s="117"/>
      <c r="CA149" s="113"/>
      <c r="CB149" s="113"/>
      <c r="CC149" s="113"/>
      <c r="CD149" s="113"/>
      <c r="CE149" s="113"/>
      <c r="CF149" s="113"/>
      <c r="CG149" s="117"/>
      <c r="CH149" s="113"/>
      <c r="CI149" s="113"/>
      <c r="CJ149" s="113"/>
      <c r="CK149" s="113"/>
      <c r="CL149" s="113"/>
      <c r="CM149" s="113"/>
      <c r="CN149" s="113"/>
      <c r="CO149" s="113"/>
      <c r="CP149" s="113"/>
      <c r="CQ149" s="113"/>
      <c r="CR149" s="117"/>
      <c r="CS149" s="113"/>
      <c r="CT149" s="113"/>
      <c r="CU149" s="113"/>
      <c r="CV149" s="113"/>
      <c r="CW149" s="113"/>
      <c r="CX149" s="113"/>
      <c r="CY149" s="117"/>
      <c r="CZ149" s="113"/>
      <c r="DA149" s="113"/>
      <c r="DB149" s="113"/>
      <c r="DC149" s="113"/>
      <c r="DD149" s="113"/>
      <c r="DE149" s="118"/>
      <c r="DF149" s="118"/>
      <c r="DG149" s="118"/>
      <c r="DH149" s="118"/>
      <c r="DI149" s="118"/>
      <c r="DJ149" s="118"/>
      <c r="DK149" s="118"/>
      <c r="DL149" s="118"/>
      <c r="DM149" s="118"/>
      <c r="DN149" s="118"/>
      <c r="DO149" s="118"/>
      <c r="DP149" s="118"/>
      <c r="DQ149" s="118"/>
      <c r="DR149" s="118"/>
      <c r="DS149" s="118"/>
      <c r="DT149" s="118"/>
      <c r="DU149" s="118"/>
      <c r="DV149" s="118"/>
      <c r="DW149" s="118"/>
    </row>
    <row r="150" spans="1:127" s="84" customFormat="1" hidden="1">
      <c r="A150" s="13" t="s">
        <v>431</v>
      </c>
      <c r="B150" s="13" t="s">
        <v>431</v>
      </c>
      <c r="C150" s="13" t="s">
        <v>431</v>
      </c>
      <c r="D150" s="2"/>
      <c r="E150" s="2"/>
      <c r="F150" s="3"/>
      <c r="G150" s="3"/>
      <c r="H150" s="1"/>
      <c r="I150" s="1">
        <v>0</v>
      </c>
      <c r="J150" s="113"/>
      <c r="K150" s="113"/>
      <c r="L150" s="113"/>
      <c r="M150" s="113"/>
      <c r="N150" s="113"/>
      <c r="O150" s="113"/>
      <c r="P150" s="113"/>
      <c r="Q150" s="113"/>
      <c r="R150" s="113"/>
      <c r="S150" s="113"/>
      <c r="T150" s="113"/>
      <c r="U150" s="113"/>
      <c r="V150" s="113"/>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c r="BB150" s="113"/>
      <c r="BC150" s="113"/>
      <c r="BD150" s="113"/>
      <c r="BE150" s="113"/>
      <c r="BF150" s="113"/>
      <c r="BG150" s="113"/>
      <c r="BH150" s="113" t="e">
        <f>+#REF!</f>
        <v>#REF!</v>
      </c>
      <c r="BI150" s="2"/>
      <c r="BJ150" s="1"/>
      <c r="BK150" s="113"/>
      <c r="BL150" s="1"/>
      <c r="BM150" s="113"/>
      <c r="BN150" s="113"/>
      <c r="BO150" s="113"/>
      <c r="BP150" s="113"/>
      <c r="BQ150" s="113"/>
      <c r="BR150" s="113"/>
      <c r="BS150" s="113"/>
      <c r="BT150" s="113"/>
      <c r="BU150" s="113"/>
      <c r="BV150" s="113"/>
      <c r="BW150" s="113"/>
      <c r="BX150" s="113"/>
      <c r="BY150" s="113"/>
      <c r="BZ150" s="117"/>
      <c r="CA150" s="113"/>
      <c r="CB150" s="113"/>
      <c r="CC150" s="113"/>
      <c r="CD150" s="113"/>
      <c r="CE150" s="113"/>
      <c r="CF150" s="113"/>
      <c r="CG150" s="117"/>
      <c r="CH150" s="113"/>
      <c r="CI150" s="113"/>
      <c r="CJ150" s="113"/>
      <c r="CK150" s="113"/>
      <c r="CL150" s="113"/>
      <c r="CM150" s="113"/>
      <c r="CN150" s="113"/>
      <c r="CO150" s="113"/>
      <c r="CP150" s="113"/>
      <c r="CQ150" s="113"/>
      <c r="CR150" s="117"/>
      <c r="CS150" s="113"/>
      <c r="CT150" s="113"/>
      <c r="CU150" s="113"/>
      <c r="CV150" s="113"/>
      <c r="CW150" s="113"/>
      <c r="CX150" s="113"/>
      <c r="CY150" s="117"/>
      <c r="CZ150" s="113"/>
      <c r="DA150" s="113"/>
      <c r="DB150" s="113"/>
      <c r="DC150" s="113"/>
      <c r="DD150" s="113"/>
      <c r="DE150" s="118"/>
      <c r="DF150" s="118"/>
      <c r="DG150" s="118"/>
      <c r="DH150" s="118"/>
      <c r="DI150" s="118"/>
      <c r="DJ150" s="118"/>
      <c r="DK150" s="118"/>
      <c r="DL150" s="118"/>
      <c r="DM150" s="118"/>
      <c r="DN150" s="118"/>
      <c r="DO150" s="118"/>
      <c r="DP150" s="118"/>
      <c r="DQ150" s="118"/>
      <c r="DR150" s="118"/>
      <c r="DS150" s="118"/>
      <c r="DT150" s="118"/>
      <c r="DU150" s="118"/>
      <c r="DV150" s="118"/>
      <c r="DW150" s="118"/>
    </row>
    <row r="151" spans="1:127" s="84" customFormat="1" hidden="1">
      <c r="A151" s="13" t="s">
        <v>431</v>
      </c>
      <c r="B151" s="13" t="s">
        <v>431</v>
      </c>
      <c r="C151" s="10" t="s">
        <v>431</v>
      </c>
      <c r="D151" s="2"/>
      <c r="E151" s="2"/>
      <c r="F151" s="3"/>
      <c r="G151" s="3"/>
      <c r="H151" s="1"/>
      <c r="I151" s="1">
        <v>0</v>
      </c>
      <c r="J151" s="113">
        <v>0</v>
      </c>
      <c r="K151" s="113">
        <v>0</v>
      </c>
      <c r="L151" s="113">
        <v>0</v>
      </c>
      <c r="M151" s="113">
        <v>0</v>
      </c>
      <c r="N151" s="113">
        <v>0</v>
      </c>
      <c r="O151" s="113">
        <v>0</v>
      </c>
      <c r="P151" s="113">
        <v>0</v>
      </c>
      <c r="Q151" s="113">
        <v>0</v>
      </c>
      <c r="R151" s="113">
        <v>0</v>
      </c>
      <c r="S151" s="113">
        <v>0</v>
      </c>
      <c r="T151" s="113">
        <v>0</v>
      </c>
      <c r="U151" s="113">
        <v>0</v>
      </c>
      <c r="V151" s="113">
        <v>0</v>
      </c>
      <c r="W151" s="113">
        <v>0</v>
      </c>
      <c r="X151" s="113">
        <v>0</v>
      </c>
      <c r="Y151" s="113">
        <v>0</v>
      </c>
      <c r="Z151" s="113">
        <v>0</v>
      </c>
      <c r="AA151" s="113">
        <v>0</v>
      </c>
      <c r="AB151" s="113">
        <v>0</v>
      </c>
      <c r="AC151" s="113">
        <v>0</v>
      </c>
      <c r="AD151" s="113">
        <v>0</v>
      </c>
      <c r="AE151" s="113">
        <v>0</v>
      </c>
      <c r="AF151" s="113">
        <v>0</v>
      </c>
      <c r="AG151" s="113">
        <v>0</v>
      </c>
      <c r="AH151" s="113">
        <v>0</v>
      </c>
      <c r="AI151" s="113">
        <v>0</v>
      </c>
      <c r="AJ151" s="113">
        <v>0</v>
      </c>
      <c r="AK151" s="113">
        <v>0</v>
      </c>
      <c r="AL151" s="113">
        <v>0</v>
      </c>
      <c r="AM151" s="113">
        <v>0</v>
      </c>
      <c r="AN151" s="113">
        <v>0</v>
      </c>
      <c r="AO151" s="113">
        <v>0</v>
      </c>
      <c r="AP151" s="113">
        <v>0</v>
      </c>
      <c r="AQ151" s="113">
        <v>0</v>
      </c>
      <c r="AR151" s="113">
        <v>0</v>
      </c>
      <c r="AS151" s="113">
        <v>0</v>
      </c>
      <c r="AT151" s="113">
        <v>0</v>
      </c>
      <c r="AU151" s="113">
        <v>0</v>
      </c>
      <c r="AV151" s="113">
        <v>0</v>
      </c>
      <c r="AW151" s="113">
        <v>0</v>
      </c>
      <c r="AX151" s="113">
        <v>0</v>
      </c>
      <c r="AY151" s="113">
        <v>0</v>
      </c>
      <c r="AZ151" s="113">
        <v>0</v>
      </c>
      <c r="BA151" s="113">
        <v>0</v>
      </c>
      <c r="BB151" s="113">
        <v>0</v>
      </c>
      <c r="BC151" s="113">
        <v>0</v>
      </c>
      <c r="BD151" s="113">
        <v>0</v>
      </c>
      <c r="BE151" s="113">
        <v>0</v>
      </c>
      <c r="BF151" s="113">
        <v>0</v>
      </c>
      <c r="BG151" s="113"/>
      <c r="BH151" s="1"/>
      <c r="BI151" s="2"/>
      <c r="BJ151" s="1"/>
      <c r="BK151" s="118"/>
      <c r="BL151" s="1"/>
      <c r="BM151" s="113">
        <v>0</v>
      </c>
      <c r="BN151" s="113">
        <v>0</v>
      </c>
      <c r="BO151" s="113">
        <v>0</v>
      </c>
      <c r="BP151" s="113">
        <v>0</v>
      </c>
      <c r="BQ151" s="113">
        <v>0</v>
      </c>
      <c r="BR151" s="113">
        <v>0</v>
      </c>
      <c r="BS151" s="113">
        <v>0</v>
      </c>
      <c r="BT151" s="113"/>
      <c r="BU151" s="113"/>
      <c r="BV151" s="113"/>
      <c r="BW151" s="113"/>
      <c r="BX151" s="113"/>
      <c r="BY151" s="113"/>
      <c r="BZ151" s="117"/>
      <c r="CA151" s="113"/>
      <c r="CB151" s="113"/>
      <c r="CC151" s="113"/>
      <c r="CD151" s="113"/>
      <c r="CE151" s="113"/>
      <c r="CF151" s="113"/>
      <c r="CG151" s="117"/>
      <c r="CH151" s="113"/>
      <c r="CI151" s="113"/>
      <c r="CJ151" s="113"/>
      <c r="CK151" s="113"/>
      <c r="CL151" s="113"/>
      <c r="CM151" s="113"/>
      <c r="CN151" s="113"/>
      <c r="CO151" s="113"/>
      <c r="CP151" s="113"/>
      <c r="CQ151" s="113"/>
      <c r="CR151" s="117"/>
      <c r="CS151" s="113"/>
      <c r="CT151" s="113"/>
      <c r="CU151" s="113"/>
      <c r="CV151" s="113"/>
      <c r="CW151" s="113"/>
      <c r="CX151" s="113"/>
      <c r="CY151" s="117"/>
      <c r="CZ151" s="113"/>
      <c r="DA151" s="113"/>
      <c r="DB151" s="113"/>
      <c r="DC151" s="113"/>
      <c r="DD151" s="113"/>
      <c r="DE151" s="118"/>
      <c r="DF151" s="118"/>
      <c r="DG151" s="118"/>
      <c r="DH151" s="118"/>
      <c r="DI151" s="118"/>
      <c r="DJ151" s="118"/>
      <c r="DK151" s="118"/>
      <c r="DL151" s="118"/>
      <c r="DM151" s="118"/>
      <c r="DN151" s="118"/>
      <c r="DO151" s="118"/>
      <c r="DP151" s="118"/>
      <c r="DQ151" s="118"/>
      <c r="DR151" s="118"/>
      <c r="DS151" s="118"/>
      <c r="DT151" s="118"/>
      <c r="DU151" s="118"/>
      <c r="DV151" s="118"/>
      <c r="DW151" s="118"/>
    </row>
    <row r="152" spans="1:127" s="84" customFormat="1" hidden="1">
      <c r="A152" s="45" t="s">
        <v>432</v>
      </c>
      <c r="B152" s="45" t="s">
        <v>432</v>
      </c>
      <c r="C152" s="46" t="s">
        <v>432</v>
      </c>
      <c r="D152" s="2"/>
      <c r="E152" s="2"/>
      <c r="F152" s="3"/>
      <c r="G152" s="3"/>
      <c r="H152" s="1"/>
      <c r="I152" s="1">
        <v>0</v>
      </c>
      <c r="J152" s="113">
        <v>0</v>
      </c>
      <c r="K152" s="113">
        <v>0</v>
      </c>
      <c r="L152" s="113">
        <v>0</v>
      </c>
      <c r="M152" s="113">
        <v>0</v>
      </c>
      <c r="N152" s="113">
        <v>0</v>
      </c>
      <c r="O152" s="113">
        <v>0</v>
      </c>
      <c r="P152" s="113">
        <v>0</v>
      </c>
      <c r="Q152" s="113">
        <v>0</v>
      </c>
      <c r="R152" s="113">
        <v>0</v>
      </c>
      <c r="S152" s="113">
        <v>0</v>
      </c>
      <c r="T152" s="113">
        <v>0</v>
      </c>
      <c r="U152" s="113">
        <v>0</v>
      </c>
      <c r="V152" s="113">
        <v>0</v>
      </c>
      <c r="W152" s="113">
        <v>0</v>
      </c>
      <c r="X152" s="113">
        <v>0</v>
      </c>
      <c r="Y152" s="113">
        <v>0</v>
      </c>
      <c r="Z152" s="113">
        <v>0</v>
      </c>
      <c r="AA152" s="113">
        <v>0</v>
      </c>
      <c r="AB152" s="113">
        <v>0</v>
      </c>
      <c r="AC152" s="113">
        <v>0</v>
      </c>
      <c r="AD152" s="113">
        <v>0</v>
      </c>
      <c r="AE152" s="113">
        <v>0</v>
      </c>
      <c r="AF152" s="113">
        <v>0</v>
      </c>
      <c r="AG152" s="113">
        <v>0</v>
      </c>
      <c r="AH152" s="113">
        <v>0</v>
      </c>
      <c r="AI152" s="113">
        <v>0</v>
      </c>
      <c r="AJ152" s="113">
        <v>0</v>
      </c>
      <c r="AK152" s="113">
        <v>0</v>
      </c>
      <c r="AL152" s="113">
        <v>0</v>
      </c>
      <c r="AM152" s="113">
        <v>0</v>
      </c>
      <c r="AN152" s="113">
        <v>0</v>
      </c>
      <c r="AO152" s="113">
        <v>0</v>
      </c>
      <c r="AP152" s="113">
        <v>0</v>
      </c>
      <c r="AQ152" s="113">
        <v>0</v>
      </c>
      <c r="AR152" s="113">
        <v>0</v>
      </c>
      <c r="AS152" s="113">
        <v>0</v>
      </c>
      <c r="AT152" s="113">
        <v>0</v>
      </c>
      <c r="AU152" s="113">
        <v>0</v>
      </c>
      <c r="AV152" s="113">
        <v>0</v>
      </c>
      <c r="AW152" s="113">
        <v>0</v>
      </c>
      <c r="AX152" s="113">
        <v>0</v>
      </c>
      <c r="AY152" s="113">
        <v>0</v>
      </c>
      <c r="AZ152" s="113">
        <v>0</v>
      </c>
      <c r="BA152" s="113">
        <v>0</v>
      </c>
      <c r="BB152" s="113">
        <v>0</v>
      </c>
      <c r="BC152" s="113">
        <v>0</v>
      </c>
      <c r="BD152" s="113">
        <v>0</v>
      </c>
      <c r="BE152" s="113">
        <v>0</v>
      </c>
      <c r="BF152" s="113">
        <v>0</v>
      </c>
      <c r="BG152" s="113"/>
      <c r="BH152" s="113" t="e">
        <f>+#REF!+#REF!</f>
        <v>#REF!</v>
      </c>
      <c r="BI152" s="2"/>
      <c r="BJ152" s="1"/>
      <c r="BK152" s="1"/>
      <c r="BL152" s="1"/>
      <c r="BM152" s="113">
        <v>0</v>
      </c>
      <c r="BN152" s="113">
        <v>0</v>
      </c>
      <c r="BO152" s="113">
        <v>0</v>
      </c>
      <c r="BP152" s="113">
        <v>0</v>
      </c>
      <c r="BQ152" s="113">
        <v>0</v>
      </c>
      <c r="BR152" s="113">
        <v>0</v>
      </c>
      <c r="BS152" s="113">
        <v>0</v>
      </c>
      <c r="BT152" s="113"/>
      <c r="BU152" s="113"/>
      <c r="BV152" s="113"/>
      <c r="BW152" s="113"/>
      <c r="BX152" s="113"/>
      <c r="BY152" s="113"/>
      <c r="BZ152" s="117"/>
      <c r="CA152" s="113"/>
      <c r="CB152" s="113"/>
      <c r="CC152" s="113"/>
      <c r="CD152" s="113"/>
      <c r="CE152" s="113"/>
      <c r="CF152" s="113"/>
      <c r="CG152" s="117"/>
      <c r="CH152" s="113"/>
      <c r="CI152" s="113"/>
      <c r="CJ152" s="113"/>
      <c r="CK152" s="113"/>
      <c r="CL152" s="113"/>
      <c r="CM152" s="113"/>
      <c r="CN152" s="113"/>
      <c r="CO152" s="113"/>
      <c r="CP152" s="113"/>
      <c r="CQ152" s="113"/>
      <c r="CR152" s="117"/>
      <c r="CS152" s="113"/>
      <c r="CT152" s="113"/>
      <c r="CU152" s="113"/>
      <c r="CV152" s="113"/>
      <c r="CW152" s="113"/>
      <c r="CX152" s="113"/>
      <c r="CY152" s="117"/>
      <c r="CZ152" s="113"/>
      <c r="DA152" s="113"/>
      <c r="DB152" s="113"/>
      <c r="DC152" s="113"/>
      <c r="DD152" s="113"/>
      <c r="DE152" s="118"/>
      <c r="DF152" s="118"/>
      <c r="DG152" s="118"/>
      <c r="DH152" s="118"/>
      <c r="DI152" s="118"/>
      <c r="DJ152" s="118"/>
      <c r="DK152" s="118"/>
      <c r="DL152" s="118"/>
      <c r="DM152" s="118"/>
      <c r="DN152" s="118"/>
      <c r="DO152" s="118"/>
      <c r="DP152" s="118"/>
      <c r="DQ152" s="118"/>
      <c r="DR152" s="118"/>
      <c r="DS152" s="118"/>
      <c r="DT152" s="118"/>
      <c r="DU152" s="118"/>
      <c r="DV152" s="118"/>
      <c r="DW152" s="118"/>
    </row>
    <row r="153" spans="1:127" s="84" customFormat="1" hidden="1">
      <c r="A153" s="13" t="s">
        <v>433</v>
      </c>
      <c r="B153" s="13" t="s">
        <v>433</v>
      </c>
      <c r="C153" s="10" t="s">
        <v>433</v>
      </c>
      <c r="D153" s="2"/>
      <c r="E153" s="2"/>
      <c r="F153" s="3"/>
      <c r="G153" s="3"/>
      <c r="H153" s="1"/>
      <c r="I153" s="1">
        <v>3</v>
      </c>
      <c r="J153" s="113">
        <f t="shared" ref="J153:AO153" si="240">+J94+J95+J96</f>
        <v>0</v>
      </c>
      <c r="K153" s="113">
        <f t="shared" si="240"/>
        <v>238000</v>
      </c>
      <c r="L153" s="113">
        <f t="shared" si="240"/>
        <v>0</v>
      </c>
      <c r="M153" s="113">
        <f t="shared" si="240"/>
        <v>0</v>
      </c>
      <c r="N153" s="113">
        <f t="shared" si="240"/>
        <v>936000</v>
      </c>
      <c r="O153" s="113">
        <f t="shared" si="240"/>
        <v>0</v>
      </c>
      <c r="P153" s="113">
        <f t="shared" si="240"/>
        <v>1174000</v>
      </c>
      <c r="Q153" s="113">
        <f t="shared" si="240"/>
        <v>1235000</v>
      </c>
      <c r="R153" s="113">
        <f t="shared" si="240"/>
        <v>1431000</v>
      </c>
      <c r="S153" s="113">
        <f t="shared" si="240"/>
        <v>0</v>
      </c>
      <c r="T153" s="113">
        <f t="shared" si="240"/>
        <v>0</v>
      </c>
      <c r="U153" s="113">
        <f t="shared" si="240"/>
        <v>5114000</v>
      </c>
      <c r="V153" s="113">
        <f t="shared" si="240"/>
        <v>0</v>
      </c>
      <c r="W153" s="113">
        <f t="shared" si="240"/>
        <v>7780000</v>
      </c>
      <c r="X153" s="113">
        <f t="shared" si="240"/>
        <v>0</v>
      </c>
      <c r="Y153" s="113">
        <f t="shared" si="240"/>
        <v>3758000</v>
      </c>
      <c r="Z153" s="113">
        <f t="shared" si="240"/>
        <v>0</v>
      </c>
      <c r="AA153" s="113">
        <f t="shared" si="240"/>
        <v>0</v>
      </c>
      <c r="AB153" s="113">
        <f t="shared" si="240"/>
        <v>15364000</v>
      </c>
      <c r="AC153" s="113">
        <f t="shared" si="240"/>
        <v>0</v>
      </c>
      <c r="AD153" s="113">
        <f t="shared" si="240"/>
        <v>19122000</v>
      </c>
      <c r="AE153" s="113">
        <f t="shared" si="240"/>
        <v>0</v>
      </c>
      <c r="AF153" s="113">
        <f t="shared" si="240"/>
        <v>2590000</v>
      </c>
      <c r="AG153" s="113">
        <f t="shared" si="240"/>
        <v>0</v>
      </c>
      <c r="AH153" s="113">
        <f t="shared" si="240"/>
        <v>0</v>
      </c>
      <c r="AI153" s="113">
        <f t="shared" si="240"/>
        <v>13045000</v>
      </c>
      <c r="AJ153" s="113">
        <f t="shared" si="240"/>
        <v>0</v>
      </c>
      <c r="AK153" s="113">
        <f t="shared" si="240"/>
        <v>15635000</v>
      </c>
      <c r="AL153" s="113">
        <f t="shared" si="240"/>
        <v>1235000</v>
      </c>
      <c r="AM153" s="113">
        <f t="shared" si="240"/>
        <v>8017000</v>
      </c>
      <c r="AN153" s="113">
        <f t="shared" si="240"/>
        <v>0</v>
      </c>
      <c r="AO153" s="113">
        <f t="shared" si="240"/>
        <v>0</v>
      </c>
      <c r="AP153" s="113">
        <f t="shared" ref="AP153:BF153" si="241">+AP94+AP95+AP96</f>
        <v>34459000</v>
      </c>
      <c r="AQ153" s="113">
        <f t="shared" si="241"/>
        <v>0</v>
      </c>
      <c r="AR153" s="113">
        <f t="shared" si="241"/>
        <v>43711000</v>
      </c>
      <c r="AS153" s="113">
        <f t="shared" si="241"/>
        <v>0</v>
      </c>
      <c r="AT153" s="113">
        <f t="shared" si="241"/>
        <v>0</v>
      </c>
      <c r="AU153" s="113">
        <f t="shared" si="241"/>
        <v>0</v>
      </c>
      <c r="AV153" s="113">
        <f t="shared" si="241"/>
        <v>0</v>
      </c>
      <c r="AW153" s="113">
        <f t="shared" si="241"/>
        <v>0</v>
      </c>
      <c r="AX153" s="113">
        <f t="shared" si="241"/>
        <v>0</v>
      </c>
      <c r="AY153" s="113">
        <f t="shared" si="241"/>
        <v>0</v>
      </c>
      <c r="AZ153" s="113">
        <f t="shared" si="241"/>
        <v>1235000</v>
      </c>
      <c r="BA153" s="113">
        <f t="shared" si="241"/>
        <v>8017000</v>
      </c>
      <c r="BB153" s="113">
        <f t="shared" si="241"/>
        <v>0</v>
      </c>
      <c r="BC153" s="113">
        <f t="shared" si="241"/>
        <v>0</v>
      </c>
      <c r="BD153" s="113">
        <f t="shared" si="241"/>
        <v>34459000</v>
      </c>
      <c r="BE153" s="113">
        <f t="shared" si="241"/>
        <v>0</v>
      </c>
      <c r="BF153" s="113">
        <f t="shared" si="241"/>
        <v>43711000</v>
      </c>
      <c r="BG153" s="113"/>
      <c r="BH153" s="1"/>
      <c r="BI153" s="2"/>
      <c r="BJ153" s="1"/>
      <c r="BK153" s="1"/>
      <c r="BL153" s="1"/>
      <c r="BM153" s="113">
        <f t="shared" ref="BM153:BS153" si="242">+BM94+BM95+BM96</f>
        <v>1174</v>
      </c>
      <c r="BN153" s="113">
        <f t="shared" si="242"/>
        <v>7780</v>
      </c>
      <c r="BO153" s="113">
        <f t="shared" si="242"/>
        <v>19122</v>
      </c>
      <c r="BP153" s="113">
        <f t="shared" si="242"/>
        <v>15635</v>
      </c>
      <c r="BQ153" s="113">
        <f t="shared" si="242"/>
        <v>0</v>
      </c>
      <c r="BR153" s="113">
        <f t="shared" si="242"/>
        <v>43711</v>
      </c>
      <c r="BS153" s="113">
        <f t="shared" si="242"/>
        <v>43711</v>
      </c>
      <c r="BT153" s="113"/>
      <c r="BU153" s="113"/>
      <c r="BV153" s="113"/>
      <c r="BW153" s="113"/>
      <c r="BX153" s="113"/>
      <c r="BY153" s="113"/>
      <c r="BZ153" s="117"/>
      <c r="CA153" s="113"/>
      <c r="CB153" s="113"/>
      <c r="CC153" s="113"/>
      <c r="CD153" s="113"/>
      <c r="CE153" s="113"/>
      <c r="CF153" s="113"/>
      <c r="CG153" s="117"/>
      <c r="CH153" s="113"/>
      <c r="CI153" s="113"/>
      <c r="CJ153" s="113"/>
      <c r="CK153" s="113"/>
      <c r="CL153" s="113"/>
      <c r="CM153" s="113"/>
      <c r="CN153" s="113"/>
      <c r="CO153" s="113"/>
      <c r="CP153" s="113"/>
      <c r="CQ153" s="113"/>
      <c r="CR153" s="117"/>
      <c r="CS153" s="113"/>
      <c r="CT153" s="113"/>
      <c r="CU153" s="113"/>
      <c r="CV153" s="113"/>
      <c r="CW153" s="113"/>
      <c r="CX153" s="113"/>
      <c r="CY153" s="117"/>
      <c r="CZ153" s="113"/>
      <c r="DA153" s="113"/>
      <c r="DB153" s="113"/>
      <c r="DC153" s="113"/>
      <c r="DD153" s="113"/>
      <c r="DE153" s="118"/>
      <c r="DF153" s="118"/>
      <c r="DG153" s="118"/>
      <c r="DH153" s="118"/>
      <c r="DI153" s="118"/>
      <c r="DJ153" s="118"/>
      <c r="DK153" s="118"/>
      <c r="DL153" s="118"/>
      <c r="DM153" s="118"/>
      <c r="DN153" s="118"/>
      <c r="DO153" s="118"/>
      <c r="DP153" s="118"/>
      <c r="DQ153" s="118"/>
      <c r="DR153" s="118"/>
      <c r="DS153" s="118"/>
      <c r="DT153" s="118"/>
      <c r="DU153" s="118"/>
      <c r="DV153" s="118"/>
      <c r="DW153" s="118"/>
    </row>
    <row r="154" spans="1:127" s="84" customFormat="1" hidden="1">
      <c r="A154" s="45" t="s">
        <v>434</v>
      </c>
      <c r="B154" s="45" t="s">
        <v>434</v>
      </c>
      <c r="C154" s="46" t="s">
        <v>434</v>
      </c>
      <c r="D154" s="2"/>
      <c r="E154" s="2"/>
      <c r="F154" s="3"/>
      <c r="G154" s="3"/>
      <c r="H154" s="1"/>
      <c r="I154" s="1">
        <v>0</v>
      </c>
      <c r="J154" s="113">
        <v>0</v>
      </c>
      <c r="K154" s="113">
        <v>0</v>
      </c>
      <c r="L154" s="113">
        <v>0</v>
      </c>
      <c r="M154" s="113">
        <v>0</v>
      </c>
      <c r="N154" s="113">
        <v>0</v>
      </c>
      <c r="O154" s="113">
        <v>0</v>
      </c>
      <c r="P154" s="113">
        <v>0</v>
      </c>
      <c r="Q154" s="113">
        <v>0</v>
      </c>
      <c r="R154" s="113">
        <v>0</v>
      </c>
      <c r="S154" s="113">
        <v>0</v>
      </c>
      <c r="T154" s="113">
        <v>0</v>
      </c>
      <c r="U154" s="113">
        <v>0</v>
      </c>
      <c r="V154" s="113">
        <v>0</v>
      </c>
      <c r="W154" s="113">
        <v>0</v>
      </c>
      <c r="X154" s="113">
        <v>0</v>
      </c>
      <c r="Y154" s="113">
        <v>0</v>
      </c>
      <c r="Z154" s="113">
        <v>0</v>
      </c>
      <c r="AA154" s="113">
        <v>0</v>
      </c>
      <c r="AB154" s="113">
        <v>0</v>
      </c>
      <c r="AC154" s="113">
        <v>0</v>
      </c>
      <c r="AD154" s="113">
        <v>0</v>
      </c>
      <c r="AE154" s="113">
        <v>0</v>
      </c>
      <c r="AF154" s="113">
        <v>0</v>
      </c>
      <c r="AG154" s="113">
        <v>0</v>
      </c>
      <c r="AH154" s="113">
        <v>0</v>
      </c>
      <c r="AI154" s="113">
        <v>0</v>
      </c>
      <c r="AJ154" s="113">
        <v>0</v>
      </c>
      <c r="AK154" s="113">
        <v>0</v>
      </c>
      <c r="AL154" s="113">
        <v>0</v>
      </c>
      <c r="AM154" s="113">
        <v>0</v>
      </c>
      <c r="AN154" s="113">
        <v>0</v>
      </c>
      <c r="AO154" s="113">
        <v>0</v>
      </c>
      <c r="AP154" s="113">
        <v>0</v>
      </c>
      <c r="AQ154" s="113">
        <v>0</v>
      </c>
      <c r="AR154" s="113">
        <v>0</v>
      </c>
      <c r="AS154" s="113">
        <v>0</v>
      </c>
      <c r="AT154" s="113">
        <v>0</v>
      </c>
      <c r="AU154" s="113">
        <v>0</v>
      </c>
      <c r="AV154" s="113">
        <v>0</v>
      </c>
      <c r="AW154" s="113">
        <v>0</v>
      </c>
      <c r="AX154" s="113">
        <v>0</v>
      </c>
      <c r="AY154" s="113">
        <v>0</v>
      </c>
      <c r="AZ154" s="113">
        <v>0</v>
      </c>
      <c r="BA154" s="113">
        <v>0</v>
      </c>
      <c r="BB154" s="113">
        <v>0</v>
      </c>
      <c r="BC154" s="113">
        <v>0</v>
      </c>
      <c r="BD154" s="113">
        <v>0</v>
      </c>
      <c r="BE154" s="113">
        <v>0</v>
      </c>
      <c r="BF154" s="113">
        <v>0</v>
      </c>
      <c r="BG154" s="113"/>
      <c r="BH154" s="1"/>
      <c r="BI154" s="2"/>
      <c r="BJ154" s="1"/>
      <c r="BK154" s="1"/>
      <c r="BL154" s="1"/>
      <c r="BM154" s="113">
        <v>0</v>
      </c>
      <c r="BN154" s="113">
        <v>0</v>
      </c>
      <c r="BO154" s="113">
        <v>0</v>
      </c>
      <c r="BP154" s="113">
        <v>0</v>
      </c>
      <c r="BQ154" s="113">
        <v>0</v>
      </c>
      <c r="BR154" s="113">
        <v>0</v>
      </c>
      <c r="BS154" s="113">
        <v>0</v>
      </c>
      <c r="BT154" s="113"/>
      <c r="BU154" s="113"/>
      <c r="BV154" s="113"/>
      <c r="BW154" s="113"/>
      <c r="BX154" s="113"/>
      <c r="BY154" s="113"/>
      <c r="BZ154" s="117"/>
      <c r="CA154" s="113"/>
      <c r="CB154" s="113"/>
      <c r="CC154" s="113"/>
      <c r="CD154" s="113"/>
      <c r="CE154" s="113"/>
      <c r="CF154" s="113"/>
      <c r="CG154" s="117"/>
      <c r="CH154" s="113"/>
      <c r="CI154" s="113"/>
      <c r="CJ154" s="113"/>
      <c r="CK154" s="113"/>
      <c r="CL154" s="113"/>
      <c r="CM154" s="113"/>
      <c r="CN154" s="113"/>
      <c r="CO154" s="113"/>
      <c r="CP154" s="113"/>
      <c r="CQ154" s="113"/>
      <c r="CR154" s="117"/>
      <c r="CS154" s="113"/>
      <c r="CT154" s="113"/>
      <c r="CU154" s="113"/>
      <c r="CV154" s="113"/>
      <c r="CW154" s="113"/>
      <c r="CX154" s="113"/>
      <c r="CY154" s="117"/>
      <c r="CZ154" s="113"/>
      <c r="DA154" s="113"/>
      <c r="DB154" s="113"/>
      <c r="DC154" s="113"/>
      <c r="DD154" s="113"/>
      <c r="DE154" s="118"/>
      <c r="DF154" s="118"/>
      <c r="DG154" s="118"/>
      <c r="DH154" s="118"/>
      <c r="DI154" s="118"/>
      <c r="DJ154" s="118"/>
      <c r="DK154" s="118"/>
      <c r="DL154" s="118"/>
      <c r="DM154" s="118"/>
      <c r="DN154" s="118"/>
      <c r="DO154" s="118"/>
      <c r="DP154" s="118"/>
      <c r="DQ154" s="118"/>
      <c r="DR154" s="118"/>
      <c r="DS154" s="118"/>
      <c r="DT154" s="118"/>
      <c r="DU154" s="118"/>
      <c r="DV154" s="118"/>
      <c r="DW154" s="118"/>
    </row>
    <row r="155" spans="1:127" s="84" customFormat="1" hidden="1">
      <c r="A155" s="45" t="s">
        <v>327</v>
      </c>
      <c r="B155" s="45" t="s">
        <v>327</v>
      </c>
      <c r="C155" s="46" t="s">
        <v>327</v>
      </c>
      <c r="D155" s="2"/>
      <c r="E155" s="2"/>
      <c r="F155" s="3"/>
      <c r="G155" s="3"/>
      <c r="H155" s="1"/>
      <c r="I155" s="1">
        <v>1</v>
      </c>
      <c r="J155" s="113">
        <f t="shared" ref="J155:AO155" si="243">+J93</f>
        <v>0</v>
      </c>
      <c r="K155" s="113">
        <f t="shared" si="243"/>
        <v>779000</v>
      </c>
      <c r="L155" s="113">
        <f t="shared" si="243"/>
        <v>0</v>
      </c>
      <c r="M155" s="113">
        <f t="shared" si="243"/>
        <v>0</v>
      </c>
      <c r="N155" s="113">
        <f t="shared" si="243"/>
        <v>0</v>
      </c>
      <c r="O155" s="113">
        <f t="shared" si="243"/>
        <v>0</v>
      </c>
      <c r="P155" s="113">
        <f t="shared" si="243"/>
        <v>779000</v>
      </c>
      <c r="Q155" s="113">
        <f t="shared" si="243"/>
        <v>0</v>
      </c>
      <c r="R155" s="113">
        <f t="shared" si="243"/>
        <v>1039000</v>
      </c>
      <c r="S155" s="113">
        <f t="shared" si="243"/>
        <v>0</v>
      </c>
      <c r="T155" s="113">
        <f t="shared" si="243"/>
        <v>0</v>
      </c>
      <c r="U155" s="113">
        <f t="shared" si="243"/>
        <v>0</v>
      </c>
      <c r="V155" s="113">
        <f t="shared" si="243"/>
        <v>0</v>
      </c>
      <c r="W155" s="113">
        <f t="shared" si="243"/>
        <v>1039000</v>
      </c>
      <c r="X155" s="113">
        <f t="shared" si="243"/>
        <v>0</v>
      </c>
      <c r="Y155" s="113">
        <f t="shared" si="243"/>
        <v>780000</v>
      </c>
      <c r="Z155" s="113">
        <f t="shared" si="243"/>
        <v>0</v>
      </c>
      <c r="AA155" s="113">
        <f t="shared" si="243"/>
        <v>0</v>
      </c>
      <c r="AB155" s="113">
        <f t="shared" si="243"/>
        <v>0</v>
      </c>
      <c r="AC155" s="113">
        <f t="shared" si="243"/>
        <v>0</v>
      </c>
      <c r="AD155" s="113">
        <f t="shared" si="243"/>
        <v>780000</v>
      </c>
      <c r="AE155" s="113">
        <f t="shared" si="243"/>
        <v>0</v>
      </c>
      <c r="AF155" s="113">
        <f t="shared" si="243"/>
        <v>0</v>
      </c>
      <c r="AG155" s="113">
        <f t="shared" si="243"/>
        <v>0</v>
      </c>
      <c r="AH155" s="113">
        <f t="shared" si="243"/>
        <v>0</v>
      </c>
      <c r="AI155" s="113">
        <f t="shared" si="243"/>
        <v>0</v>
      </c>
      <c r="AJ155" s="113">
        <f t="shared" si="243"/>
        <v>0</v>
      </c>
      <c r="AK155" s="113">
        <f t="shared" si="243"/>
        <v>0</v>
      </c>
      <c r="AL155" s="113">
        <f t="shared" si="243"/>
        <v>0</v>
      </c>
      <c r="AM155" s="113">
        <f t="shared" si="243"/>
        <v>2598000</v>
      </c>
      <c r="AN155" s="113">
        <f t="shared" si="243"/>
        <v>0</v>
      </c>
      <c r="AO155" s="113">
        <f t="shared" si="243"/>
        <v>0</v>
      </c>
      <c r="AP155" s="113">
        <f t="shared" ref="AP155:BF155" si="244">+AP93</f>
        <v>0</v>
      </c>
      <c r="AQ155" s="113">
        <f t="shared" si="244"/>
        <v>0</v>
      </c>
      <c r="AR155" s="113">
        <f t="shared" si="244"/>
        <v>2598000</v>
      </c>
      <c r="AS155" s="113">
        <f t="shared" si="244"/>
        <v>0</v>
      </c>
      <c r="AT155" s="113">
        <f t="shared" si="244"/>
        <v>0</v>
      </c>
      <c r="AU155" s="113">
        <f t="shared" si="244"/>
        <v>0</v>
      </c>
      <c r="AV155" s="113">
        <f t="shared" si="244"/>
        <v>0</v>
      </c>
      <c r="AW155" s="113">
        <f t="shared" si="244"/>
        <v>0</v>
      </c>
      <c r="AX155" s="113">
        <f t="shared" si="244"/>
        <v>0</v>
      </c>
      <c r="AY155" s="113">
        <f t="shared" si="244"/>
        <v>0</v>
      </c>
      <c r="AZ155" s="113">
        <f t="shared" si="244"/>
        <v>0</v>
      </c>
      <c r="BA155" s="113">
        <f t="shared" si="244"/>
        <v>2598000</v>
      </c>
      <c r="BB155" s="113">
        <f t="shared" si="244"/>
        <v>0</v>
      </c>
      <c r="BC155" s="113">
        <f t="shared" si="244"/>
        <v>0</v>
      </c>
      <c r="BD155" s="113">
        <f t="shared" si="244"/>
        <v>0</v>
      </c>
      <c r="BE155" s="113">
        <f t="shared" si="244"/>
        <v>0</v>
      </c>
      <c r="BF155" s="113">
        <f t="shared" si="244"/>
        <v>2598000</v>
      </c>
      <c r="BG155" s="113"/>
      <c r="BH155" s="1"/>
      <c r="BI155" s="2"/>
      <c r="BJ155" s="1"/>
      <c r="BK155" s="1"/>
      <c r="BL155" s="1"/>
      <c r="BM155" s="113">
        <f t="shared" ref="BM155:BS155" si="245">+BM93</f>
        <v>779</v>
      </c>
      <c r="BN155" s="113">
        <f t="shared" si="245"/>
        <v>1039</v>
      </c>
      <c r="BO155" s="113">
        <f t="shared" si="245"/>
        <v>780</v>
      </c>
      <c r="BP155" s="113">
        <f t="shared" si="245"/>
        <v>0</v>
      </c>
      <c r="BQ155" s="113">
        <f t="shared" si="245"/>
        <v>0</v>
      </c>
      <c r="BR155" s="113">
        <f t="shared" si="245"/>
        <v>2598</v>
      </c>
      <c r="BS155" s="113">
        <f t="shared" si="245"/>
        <v>2598</v>
      </c>
      <c r="BT155" s="113"/>
      <c r="BU155" s="113"/>
      <c r="BV155" s="113"/>
      <c r="BW155" s="113"/>
      <c r="BX155" s="113"/>
      <c r="BY155" s="113"/>
      <c r="BZ155" s="117"/>
      <c r="CA155" s="113"/>
      <c r="CB155" s="113"/>
      <c r="CC155" s="113"/>
      <c r="CD155" s="113"/>
      <c r="CE155" s="113"/>
      <c r="CF155" s="113"/>
      <c r="CG155" s="117"/>
      <c r="CH155" s="113"/>
      <c r="CI155" s="113"/>
      <c r="CJ155" s="113"/>
      <c r="CK155" s="113"/>
      <c r="CL155" s="113"/>
      <c r="CM155" s="113"/>
      <c r="CN155" s="113"/>
      <c r="CO155" s="113"/>
      <c r="CP155" s="113"/>
      <c r="CQ155" s="113"/>
      <c r="CR155" s="117"/>
      <c r="CS155" s="113"/>
      <c r="CT155" s="113"/>
      <c r="CU155" s="113"/>
      <c r="CV155" s="113"/>
      <c r="CW155" s="113"/>
      <c r="CX155" s="113"/>
      <c r="CY155" s="117"/>
      <c r="CZ155" s="113"/>
      <c r="DA155" s="113"/>
      <c r="DB155" s="113"/>
      <c r="DC155" s="113"/>
      <c r="DD155" s="113"/>
      <c r="DE155" s="118"/>
      <c r="DF155" s="118"/>
      <c r="DG155" s="118"/>
      <c r="DH155" s="118"/>
      <c r="DI155" s="118"/>
      <c r="DJ155" s="118"/>
      <c r="DK155" s="118"/>
      <c r="DL155" s="118"/>
      <c r="DM155" s="118"/>
      <c r="DN155" s="118"/>
      <c r="DO155" s="118"/>
      <c r="DP155" s="118"/>
      <c r="DQ155" s="118"/>
      <c r="DR155" s="118"/>
      <c r="DS155" s="118"/>
      <c r="DT155" s="118"/>
      <c r="DU155" s="118"/>
      <c r="DV155" s="118"/>
      <c r="DW155" s="118"/>
    </row>
    <row r="156" spans="1:127" s="84" customFormat="1" hidden="1">
      <c r="A156" s="45" t="s">
        <v>435</v>
      </c>
      <c r="B156" s="45" t="s">
        <v>435</v>
      </c>
      <c r="C156" s="47" t="s">
        <v>435</v>
      </c>
      <c r="D156" s="2"/>
      <c r="E156" s="2"/>
      <c r="F156" s="3"/>
      <c r="G156" s="3"/>
      <c r="H156" s="1"/>
      <c r="I156" s="1">
        <v>0</v>
      </c>
      <c r="J156" s="113"/>
      <c r="K156" s="113"/>
      <c r="L156" s="113"/>
      <c r="M156" s="113"/>
      <c r="N156" s="113"/>
      <c r="O156" s="113"/>
      <c r="P156" s="117"/>
      <c r="Q156" s="113"/>
      <c r="R156" s="113"/>
      <c r="S156" s="113"/>
      <c r="T156" s="113"/>
      <c r="U156" s="113"/>
      <c r="V156" s="113"/>
      <c r="W156" s="117"/>
      <c r="X156" s="113"/>
      <c r="Y156" s="113"/>
      <c r="Z156" s="113"/>
      <c r="AA156" s="113"/>
      <c r="AB156" s="113"/>
      <c r="AC156" s="113"/>
      <c r="AD156" s="117"/>
      <c r="AE156" s="113"/>
      <c r="AF156" s="113"/>
      <c r="AG156" s="113"/>
      <c r="AH156" s="113"/>
      <c r="AI156" s="113"/>
      <c r="AJ156" s="113"/>
      <c r="AK156" s="117"/>
      <c r="AL156" s="113"/>
      <c r="AM156" s="113"/>
      <c r="AN156" s="113"/>
      <c r="AO156" s="113"/>
      <c r="AP156" s="113"/>
      <c r="AQ156" s="113"/>
      <c r="AR156" s="113"/>
      <c r="AS156" s="113"/>
      <c r="AT156" s="113"/>
      <c r="AU156" s="113"/>
      <c r="AV156" s="113"/>
      <c r="AW156" s="113"/>
      <c r="AX156" s="113"/>
      <c r="AY156" s="117"/>
      <c r="AZ156" s="113"/>
      <c r="BA156" s="113"/>
      <c r="BB156" s="113"/>
      <c r="BC156" s="113"/>
      <c r="BD156" s="113"/>
      <c r="BE156" s="113"/>
      <c r="BF156" s="113"/>
      <c r="BG156" s="113"/>
      <c r="BH156" s="1"/>
      <c r="BI156" s="2"/>
      <c r="BJ156" s="1"/>
      <c r="BK156" s="1"/>
      <c r="BL156" s="1"/>
      <c r="BM156" s="117"/>
      <c r="BN156" s="117"/>
      <c r="BO156" s="117"/>
      <c r="BP156" s="117"/>
      <c r="BQ156" s="117"/>
      <c r="BR156" s="113"/>
      <c r="BS156" s="113"/>
      <c r="BT156" s="113"/>
      <c r="BU156" s="113"/>
      <c r="BV156" s="113"/>
      <c r="BW156" s="113"/>
      <c r="BX156" s="113"/>
      <c r="BY156" s="113"/>
      <c r="BZ156" s="117"/>
      <c r="CA156" s="113"/>
      <c r="CB156" s="113"/>
      <c r="CC156" s="113"/>
      <c r="CD156" s="113"/>
      <c r="CE156" s="113"/>
      <c r="CF156" s="113"/>
      <c r="CG156" s="117"/>
      <c r="CH156" s="113"/>
      <c r="CI156" s="113"/>
      <c r="CJ156" s="113"/>
      <c r="CK156" s="113"/>
      <c r="CL156" s="113"/>
      <c r="CM156" s="113"/>
      <c r="CN156" s="113"/>
      <c r="CO156" s="113"/>
      <c r="CP156" s="113"/>
      <c r="CQ156" s="113"/>
      <c r="CR156" s="117"/>
      <c r="CS156" s="113"/>
      <c r="CT156" s="113"/>
      <c r="CU156" s="113"/>
      <c r="CV156" s="113"/>
      <c r="CW156" s="113"/>
      <c r="CX156" s="113"/>
      <c r="CY156" s="117"/>
      <c r="CZ156" s="113"/>
      <c r="DA156" s="113"/>
      <c r="DB156" s="113"/>
      <c r="DC156" s="113"/>
      <c r="DD156" s="113"/>
      <c r="DE156" s="118"/>
      <c r="DF156" s="118"/>
      <c r="DG156" s="118"/>
      <c r="DH156" s="118"/>
      <c r="DI156" s="118"/>
      <c r="DJ156" s="118"/>
      <c r="DK156" s="118"/>
      <c r="DL156" s="118"/>
      <c r="DM156" s="118"/>
      <c r="DN156" s="118"/>
      <c r="DO156" s="118"/>
      <c r="DP156" s="118"/>
      <c r="DQ156" s="118"/>
      <c r="DR156" s="118"/>
      <c r="DS156" s="118"/>
      <c r="DT156" s="118"/>
      <c r="DU156" s="118"/>
      <c r="DV156" s="118"/>
      <c r="DW156" s="118"/>
    </row>
    <row r="157" spans="1:127" s="84" customFormat="1" hidden="1">
      <c r="A157" s="13" t="s">
        <v>436</v>
      </c>
      <c r="B157" s="13" t="s">
        <v>436</v>
      </c>
      <c r="C157" s="10" t="s">
        <v>437</v>
      </c>
      <c r="D157" s="2"/>
      <c r="E157" s="2"/>
      <c r="F157" s="3"/>
      <c r="G157" s="3"/>
      <c r="H157" s="1"/>
      <c r="I157" s="1">
        <v>0</v>
      </c>
      <c r="J157" s="113"/>
      <c r="K157" s="113"/>
      <c r="L157" s="113"/>
      <c r="M157" s="113"/>
      <c r="N157" s="113"/>
      <c r="O157" s="113"/>
      <c r="P157" s="117"/>
      <c r="Q157" s="113"/>
      <c r="R157" s="113"/>
      <c r="S157" s="113"/>
      <c r="T157" s="113"/>
      <c r="U157" s="113"/>
      <c r="V157" s="113"/>
      <c r="W157" s="117"/>
      <c r="X157" s="113"/>
      <c r="Y157" s="113"/>
      <c r="Z157" s="113"/>
      <c r="AA157" s="113"/>
      <c r="AB157" s="113"/>
      <c r="AC157" s="113"/>
      <c r="AD157" s="117"/>
      <c r="AE157" s="113"/>
      <c r="AF157" s="113"/>
      <c r="AG157" s="113"/>
      <c r="AH157" s="113"/>
      <c r="AI157" s="113"/>
      <c r="AJ157" s="113"/>
      <c r="AK157" s="117"/>
      <c r="AL157" s="113"/>
      <c r="AM157" s="113"/>
      <c r="AN157" s="113"/>
      <c r="AO157" s="113"/>
      <c r="AP157" s="113"/>
      <c r="AQ157" s="113"/>
      <c r="AR157" s="113"/>
      <c r="AS157" s="113"/>
      <c r="AT157" s="113"/>
      <c r="AU157" s="113"/>
      <c r="AV157" s="113"/>
      <c r="AW157" s="113"/>
      <c r="AX157" s="113"/>
      <c r="AY157" s="117"/>
      <c r="AZ157" s="113"/>
      <c r="BA157" s="113"/>
      <c r="BB157" s="113"/>
      <c r="BC157" s="113"/>
      <c r="BD157" s="113"/>
      <c r="BE157" s="113"/>
      <c r="BF157" s="113"/>
      <c r="BG157" s="113"/>
      <c r="BH157" s="1"/>
      <c r="BI157" s="2"/>
      <c r="BJ157" s="1"/>
      <c r="BK157" s="1"/>
      <c r="BL157" s="1"/>
      <c r="BM157" s="117"/>
      <c r="BN157" s="117"/>
      <c r="BO157" s="117"/>
      <c r="BP157" s="117"/>
      <c r="BQ157" s="117"/>
      <c r="BR157" s="113"/>
      <c r="BS157" s="113"/>
      <c r="BT157" s="113"/>
      <c r="BU157" s="113"/>
      <c r="BV157" s="113"/>
      <c r="BW157" s="113"/>
      <c r="BX157" s="113"/>
      <c r="BY157" s="113"/>
      <c r="BZ157" s="117"/>
      <c r="CA157" s="113"/>
      <c r="CB157" s="113"/>
      <c r="CC157" s="113"/>
      <c r="CD157" s="113"/>
      <c r="CE157" s="113"/>
      <c r="CF157" s="113"/>
      <c r="CG157" s="117"/>
      <c r="CH157" s="113"/>
      <c r="CI157" s="113"/>
      <c r="CJ157" s="113"/>
      <c r="CK157" s="113"/>
      <c r="CL157" s="113"/>
      <c r="CM157" s="113"/>
      <c r="CN157" s="113"/>
      <c r="CO157" s="113"/>
      <c r="CP157" s="113"/>
      <c r="CQ157" s="113"/>
      <c r="CR157" s="117"/>
      <c r="CS157" s="113"/>
      <c r="CT157" s="113"/>
      <c r="CU157" s="113"/>
      <c r="CV157" s="113"/>
      <c r="CW157" s="113"/>
      <c r="CX157" s="113"/>
      <c r="CY157" s="117"/>
      <c r="CZ157" s="113"/>
      <c r="DA157" s="113"/>
      <c r="DB157" s="113"/>
      <c r="DC157" s="113"/>
      <c r="DD157" s="113"/>
      <c r="DE157" s="118"/>
      <c r="DF157" s="118"/>
      <c r="DG157" s="118"/>
      <c r="DH157" s="118"/>
      <c r="DI157" s="118"/>
      <c r="DJ157" s="118"/>
      <c r="DK157" s="118"/>
      <c r="DL157" s="118"/>
      <c r="DM157" s="118"/>
      <c r="DN157" s="118"/>
      <c r="DO157" s="118"/>
      <c r="DP157" s="118"/>
      <c r="DQ157" s="118"/>
      <c r="DR157" s="118"/>
      <c r="DS157" s="118"/>
      <c r="DT157" s="118"/>
      <c r="DU157" s="118"/>
      <c r="DV157" s="118"/>
      <c r="DW157" s="118"/>
    </row>
    <row r="158" spans="1:127" s="84" customFormat="1" hidden="1">
      <c r="A158" s="45" t="s">
        <v>438</v>
      </c>
      <c r="B158" s="45" t="s">
        <v>438</v>
      </c>
      <c r="C158" s="46" t="s">
        <v>439</v>
      </c>
      <c r="D158" s="2"/>
      <c r="E158" s="2"/>
      <c r="F158" s="3"/>
      <c r="G158" s="3"/>
      <c r="H158" s="1"/>
      <c r="I158" s="1">
        <v>0</v>
      </c>
      <c r="J158" s="113"/>
      <c r="K158" s="113"/>
      <c r="L158" s="113"/>
      <c r="M158" s="113"/>
      <c r="N158" s="113"/>
      <c r="O158" s="113"/>
      <c r="P158" s="113"/>
      <c r="Q158" s="113"/>
      <c r="R158" s="113"/>
      <c r="S158" s="113"/>
      <c r="T158" s="113"/>
      <c r="U158" s="113"/>
      <c r="V158" s="113"/>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c r="BB158" s="113"/>
      <c r="BC158" s="113"/>
      <c r="BD158" s="113"/>
      <c r="BE158" s="113"/>
      <c r="BF158" s="113"/>
      <c r="BG158" s="113"/>
      <c r="BH158" s="1"/>
      <c r="BI158" s="2"/>
      <c r="BJ158" s="1"/>
      <c r="BK158" s="2"/>
      <c r="BL158" s="1"/>
      <c r="BM158" s="113"/>
      <c r="BN158" s="113"/>
      <c r="BO158" s="113"/>
      <c r="BP158" s="113"/>
      <c r="BQ158" s="113"/>
      <c r="BR158" s="113"/>
      <c r="BS158" s="113"/>
      <c r="BT158" s="113"/>
      <c r="BU158" s="113"/>
      <c r="BV158" s="113"/>
      <c r="BW158" s="113"/>
      <c r="BX158" s="113"/>
      <c r="BY158" s="113"/>
      <c r="BZ158" s="117"/>
      <c r="CA158" s="113"/>
      <c r="CB158" s="113"/>
      <c r="CC158" s="113"/>
      <c r="CD158" s="113"/>
      <c r="CE158" s="113"/>
      <c r="CF158" s="113"/>
      <c r="CG158" s="117"/>
      <c r="CH158" s="113"/>
      <c r="CI158" s="113"/>
      <c r="CJ158" s="113"/>
      <c r="CK158" s="113"/>
      <c r="CL158" s="113"/>
      <c r="CM158" s="113"/>
      <c r="CN158" s="113"/>
      <c r="CO158" s="113"/>
      <c r="CP158" s="113"/>
      <c r="CQ158" s="113"/>
      <c r="CR158" s="117"/>
      <c r="CS158" s="113"/>
      <c r="CT158" s="113"/>
      <c r="CU158" s="113"/>
      <c r="CV158" s="113"/>
      <c r="CW158" s="113"/>
      <c r="CX158" s="113"/>
      <c r="CY158" s="117"/>
      <c r="CZ158" s="113"/>
      <c r="DA158" s="113"/>
      <c r="DB158" s="113"/>
      <c r="DC158" s="113"/>
      <c r="DD158" s="113"/>
      <c r="DE158" s="118"/>
      <c r="DF158" s="118"/>
      <c r="DG158" s="118"/>
      <c r="DH158" s="118"/>
      <c r="DI158" s="118"/>
      <c r="DJ158" s="118"/>
      <c r="DK158" s="118"/>
      <c r="DL158" s="118"/>
      <c r="DM158" s="118"/>
      <c r="DN158" s="118"/>
      <c r="DO158" s="118"/>
      <c r="DP158" s="118"/>
      <c r="DQ158" s="118"/>
      <c r="DR158" s="118"/>
      <c r="DS158" s="118"/>
      <c r="DT158" s="118"/>
      <c r="DU158" s="118"/>
      <c r="DV158" s="118"/>
      <c r="DW158" s="118"/>
    </row>
    <row r="159" spans="1:127" s="84" customFormat="1" ht="25.5" hidden="1">
      <c r="A159" s="13" t="s">
        <v>440</v>
      </c>
      <c r="B159" s="13" t="s">
        <v>440</v>
      </c>
      <c r="C159" s="10" t="s">
        <v>441</v>
      </c>
      <c r="D159" s="2"/>
      <c r="E159" s="2"/>
      <c r="F159" s="3"/>
      <c r="G159" s="3"/>
      <c r="H159" s="1"/>
      <c r="I159" s="1">
        <v>0</v>
      </c>
      <c r="J159" s="113"/>
      <c r="K159" s="113"/>
      <c r="L159" s="113"/>
      <c r="M159" s="113"/>
      <c r="N159" s="113"/>
      <c r="O159" s="113"/>
      <c r="P159" s="117"/>
      <c r="Q159" s="113"/>
      <c r="R159" s="113"/>
      <c r="S159" s="113"/>
      <c r="T159" s="113"/>
      <c r="U159" s="113"/>
      <c r="V159" s="113"/>
      <c r="W159" s="117"/>
      <c r="X159" s="113"/>
      <c r="Y159" s="113"/>
      <c r="Z159" s="113"/>
      <c r="AA159" s="113"/>
      <c r="AB159" s="113"/>
      <c r="AC159" s="113"/>
      <c r="AD159" s="117"/>
      <c r="AE159" s="113"/>
      <c r="AF159" s="113"/>
      <c r="AG159" s="113"/>
      <c r="AH159" s="113"/>
      <c r="AI159" s="113"/>
      <c r="AJ159" s="113"/>
      <c r="AK159" s="117"/>
      <c r="AL159" s="113"/>
      <c r="AM159" s="113"/>
      <c r="AN159" s="113"/>
      <c r="AO159" s="113"/>
      <c r="AP159" s="113"/>
      <c r="AQ159" s="113"/>
      <c r="AR159" s="113"/>
      <c r="AS159" s="113"/>
      <c r="AT159" s="113"/>
      <c r="AU159" s="113"/>
      <c r="AV159" s="113"/>
      <c r="AW159" s="113"/>
      <c r="AX159" s="113"/>
      <c r="AY159" s="117"/>
      <c r="AZ159" s="113"/>
      <c r="BA159" s="113"/>
      <c r="BB159" s="113"/>
      <c r="BC159" s="113"/>
      <c r="BD159" s="113"/>
      <c r="BE159" s="113"/>
      <c r="BF159" s="113"/>
      <c r="BG159" s="113"/>
      <c r="BH159" s="1"/>
      <c r="BI159" s="2"/>
      <c r="BJ159" s="1"/>
      <c r="BK159" s="2"/>
      <c r="BL159" s="1"/>
      <c r="BM159" s="117"/>
      <c r="BN159" s="117"/>
      <c r="BO159" s="117"/>
      <c r="BP159" s="117"/>
      <c r="BQ159" s="117"/>
      <c r="BR159" s="113"/>
      <c r="BS159" s="113"/>
      <c r="BT159" s="113"/>
      <c r="BU159" s="113"/>
      <c r="BV159" s="113"/>
      <c r="BW159" s="113"/>
      <c r="BX159" s="113"/>
      <c r="BY159" s="113"/>
      <c r="BZ159" s="117"/>
      <c r="CA159" s="113"/>
      <c r="CB159" s="113"/>
      <c r="CC159" s="113"/>
      <c r="CD159" s="113"/>
      <c r="CE159" s="113"/>
      <c r="CF159" s="113"/>
      <c r="CG159" s="117"/>
      <c r="CH159" s="113"/>
      <c r="CI159" s="113"/>
      <c r="CJ159" s="113"/>
      <c r="CK159" s="113"/>
      <c r="CL159" s="113"/>
      <c r="CM159" s="113"/>
      <c r="CN159" s="113"/>
      <c r="CO159" s="113"/>
      <c r="CP159" s="113"/>
      <c r="CQ159" s="113"/>
      <c r="CR159" s="117"/>
      <c r="CS159" s="113"/>
      <c r="CT159" s="113"/>
      <c r="CU159" s="113"/>
      <c r="CV159" s="113"/>
      <c r="CW159" s="113"/>
      <c r="CX159" s="113"/>
      <c r="CY159" s="117"/>
      <c r="CZ159" s="113"/>
      <c r="DA159" s="113"/>
      <c r="DB159" s="113"/>
      <c r="DC159" s="113"/>
      <c r="DD159" s="113"/>
      <c r="DE159" s="118"/>
      <c r="DF159" s="118"/>
      <c r="DG159" s="118"/>
      <c r="DH159" s="118"/>
      <c r="DI159" s="118"/>
      <c r="DJ159" s="118"/>
      <c r="DK159" s="118"/>
      <c r="DL159" s="118"/>
      <c r="DM159" s="118"/>
      <c r="DN159" s="118"/>
      <c r="DO159" s="118"/>
      <c r="DP159" s="118"/>
      <c r="DQ159" s="118"/>
      <c r="DR159" s="118"/>
      <c r="DS159" s="118"/>
      <c r="DT159" s="118"/>
      <c r="DU159" s="118"/>
      <c r="DV159" s="118"/>
      <c r="DW159" s="118"/>
    </row>
    <row r="160" spans="1:127" s="84" customFormat="1" ht="25.5" hidden="1">
      <c r="A160" s="45" t="s">
        <v>442</v>
      </c>
      <c r="B160" s="45" t="s">
        <v>442</v>
      </c>
      <c r="C160" s="46" t="s">
        <v>443</v>
      </c>
      <c r="D160" s="2"/>
      <c r="E160" s="2"/>
      <c r="F160" s="3"/>
      <c r="G160" s="3"/>
      <c r="H160" s="1"/>
      <c r="I160" s="1">
        <v>0</v>
      </c>
      <c r="J160" s="113"/>
      <c r="K160" s="113"/>
      <c r="L160" s="113"/>
      <c r="M160" s="113"/>
      <c r="N160" s="113"/>
      <c r="O160" s="113"/>
      <c r="P160" s="117"/>
      <c r="Q160" s="113"/>
      <c r="R160" s="113"/>
      <c r="S160" s="113"/>
      <c r="T160" s="113"/>
      <c r="U160" s="113"/>
      <c r="V160" s="113"/>
      <c r="W160" s="117"/>
      <c r="X160" s="113"/>
      <c r="Y160" s="113"/>
      <c r="Z160" s="113"/>
      <c r="AA160" s="113"/>
      <c r="AB160" s="113"/>
      <c r="AC160" s="113"/>
      <c r="AD160" s="117"/>
      <c r="AE160" s="113"/>
      <c r="AF160" s="113"/>
      <c r="AG160" s="113"/>
      <c r="AH160" s="113"/>
      <c r="AI160" s="113"/>
      <c r="AJ160" s="113"/>
      <c r="AK160" s="117"/>
      <c r="AL160" s="113"/>
      <c r="AM160" s="113"/>
      <c r="AN160" s="113"/>
      <c r="AO160" s="113"/>
      <c r="AP160" s="113"/>
      <c r="AQ160" s="113"/>
      <c r="AR160" s="113"/>
      <c r="AS160" s="113"/>
      <c r="AT160" s="113"/>
      <c r="AU160" s="113"/>
      <c r="AV160" s="113"/>
      <c r="AW160" s="113"/>
      <c r="AX160" s="113"/>
      <c r="AY160" s="117"/>
      <c r="AZ160" s="113"/>
      <c r="BA160" s="113"/>
      <c r="BB160" s="113"/>
      <c r="BC160" s="113"/>
      <c r="BD160" s="113"/>
      <c r="BE160" s="113"/>
      <c r="BF160" s="113"/>
      <c r="BG160" s="113"/>
      <c r="BH160" s="1"/>
      <c r="BI160" s="2"/>
      <c r="BJ160" s="1"/>
      <c r="BK160" s="118"/>
      <c r="BL160" s="1"/>
      <c r="BM160" s="117"/>
      <c r="BN160" s="117"/>
      <c r="BO160" s="117"/>
      <c r="BP160" s="117"/>
      <c r="BQ160" s="117"/>
      <c r="BR160" s="113"/>
      <c r="BS160" s="113"/>
      <c r="BT160" s="113"/>
      <c r="BU160" s="113"/>
      <c r="BV160" s="113"/>
      <c r="BW160" s="113"/>
      <c r="BX160" s="113"/>
      <c r="BY160" s="113"/>
      <c r="BZ160" s="117"/>
      <c r="CA160" s="113"/>
      <c r="CB160" s="113"/>
      <c r="CC160" s="113"/>
      <c r="CD160" s="113"/>
      <c r="CE160" s="113"/>
      <c r="CF160" s="113"/>
      <c r="CG160" s="117"/>
      <c r="CH160" s="113"/>
      <c r="CI160" s="113"/>
      <c r="CJ160" s="113"/>
      <c r="CK160" s="113"/>
      <c r="CL160" s="113"/>
      <c r="CM160" s="113"/>
      <c r="CN160" s="113"/>
      <c r="CO160" s="113"/>
      <c r="CP160" s="113"/>
      <c r="CQ160" s="113"/>
      <c r="CR160" s="117"/>
      <c r="CS160" s="113"/>
      <c r="CT160" s="113"/>
      <c r="CU160" s="113"/>
      <c r="CV160" s="113"/>
      <c r="CW160" s="113"/>
      <c r="CX160" s="113"/>
      <c r="CY160" s="117"/>
      <c r="CZ160" s="113"/>
      <c r="DA160" s="113"/>
      <c r="DB160" s="113"/>
      <c r="DC160" s="113"/>
      <c r="DD160" s="113"/>
      <c r="DE160" s="118"/>
      <c r="DF160" s="118"/>
      <c r="DG160" s="118"/>
      <c r="DH160" s="118"/>
      <c r="DI160" s="118"/>
      <c r="DJ160" s="118"/>
      <c r="DK160" s="118"/>
      <c r="DL160" s="118"/>
      <c r="DM160" s="118"/>
      <c r="DN160" s="118"/>
      <c r="DO160" s="118"/>
      <c r="DP160" s="118"/>
      <c r="DQ160" s="118"/>
      <c r="DR160" s="118"/>
      <c r="DS160" s="118"/>
      <c r="DT160" s="118"/>
      <c r="DU160" s="118"/>
      <c r="DV160" s="118"/>
      <c r="DW160" s="118"/>
    </row>
    <row r="161" spans="1:127" s="84" customFormat="1" ht="25.5" hidden="1">
      <c r="A161" s="13" t="s">
        <v>444</v>
      </c>
      <c r="B161" s="13" t="s">
        <v>444</v>
      </c>
      <c r="C161" s="10" t="s">
        <v>445</v>
      </c>
      <c r="D161" s="2"/>
      <c r="E161" s="2"/>
      <c r="F161" s="3"/>
      <c r="G161" s="3"/>
      <c r="H161" s="1"/>
      <c r="I161" s="1">
        <v>0</v>
      </c>
      <c r="J161" s="113"/>
      <c r="K161" s="113"/>
      <c r="L161" s="113"/>
      <c r="M161" s="113"/>
      <c r="N161" s="113"/>
      <c r="O161" s="113"/>
      <c r="P161" s="117"/>
      <c r="Q161" s="113"/>
      <c r="R161" s="113"/>
      <c r="S161" s="113"/>
      <c r="T161" s="113"/>
      <c r="U161" s="113"/>
      <c r="V161" s="113"/>
      <c r="W161" s="117"/>
      <c r="X161" s="113"/>
      <c r="Y161" s="113"/>
      <c r="Z161" s="113"/>
      <c r="AA161" s="113"/>
      <c r="AB161" s="113"/>
      <c r="AC161" s="113"/>
      <c r="AD161" s="117"/>
      <c r="AE161" s="113"/>
      <c r="AF161" s="113"/>
      <c r="AG161" s="113"/>
      <c r="AH161" s="113"/>
      <c r="AI161" s="113"/>
      <c r="AJ161" s="113"/>
      <c r="AK161" s="117"/>
      <c r="AL161" s="113"/>
      <c r="AM161" s="113"/>
      <c r="AN161" s="113"/>
      <c r="AO161" s="113"/>
      <c r="AP161" s="113"/>
      <c r="AQ161" s="113"/>
      <c r="AR161" s="113"/>
      <c r="AS161" s="113"/>
      <c r="AT161" s="113"/>
      <c r="AU161" s="113"/>
      <c r="AV161" s="113"/>
      <c r="AW161" s="113"/>
      <c r="AX161" s="113"/>
      <c r="AY161" s="117"/>
      <c r="AZ161" s="113"/>
      <c r="BA161" s="113"/>
      <c r="BB161" s="113"/>
      <c r="BC161" s="113"/>
      <c r="BD161" s="113"/>
      <c r="BE161" s="113"/>
      <c r="BF161" s="113"/>
      <c r="BG161" s="113"/>
      <c r="BH161" s="1"/>
      <c r="BI161" s="2"/>
      <c r="BJ161" s="1"/>
      <c r="BK161" s="1"/>
      <c r="BL161" s="1"/>
      <c r="BM161" s="117"/>
      <c r="BN161" s="117"/>
      <c r="BO161" s="117"/>
      <c r="BP161" s="117"/>
      <c r="BQ161" s="117"/>
      <c r="BR161" s="113"/>
      <c r="BS161" s="113"/>
      <c r="BT161" s="113"/>
      <c r="BU161" s="113"/>
      <c r="BV161" s="113"/>
      <c r="BW161" s="113"/>
      <c r="BX161" s="113"/>
      <c r="BY161" s="113"/>
      <c r="BZ161" s="117"/>
      <c r="CA161" s="113"/>
      <c r="CB161" s="113"/>
      <c r="CC161" s="113"/>
      <c r="CD161" s="113"/>
      <c r="CE161" s="113"/>
      <c r="CF161" s="113"/>
      <c r="CG161" s="117"/>
      <c r="CH161" s="113"/>
      <c r="CI161" s="113"/>
      <c r="CJ161" s="113"/>
      <c r="CK161" s="113"/>
      <c r="CL161" s="113"/>
      <c r="CM161" s="113"/>
      <c r="CN161" s="113"/>
      <c r="CO161" s="113"/>
      <c r="CP161" s="113"/>
      <c r="CQ161" s="113"/>
      <c r="CR161" s="117"/>
      <c r="CS161" s="113"/>
      <c r="CT161" s="113"/>
      <c r="CU161" s="113"/>
      <c r="CV161" s="113"/>
      <c r="CW161" s="113"/>
      <c r="CX161" s="113"/>
      <c r="CY161" s="117"/>
      <c r="CZ161" s="113"/>
      <c r="DA161" s="113"/>
      <c r="DB161" s="113"/>
      <c r="DC161" s="113"/>
      <c r="DD161" s="113"/>
      <c r="DE161" s="118"/>
      <c r="DF161" s="118"/>
      <c r="DG161" s="118"/>
      <c r="DH161" s="118"/>
      <c r="DI161" s="118"/>
      <c r="DJ161" s="118"/>
      <c r="DK161" s="118"/>
      <c r="DL161" s="118"/>
      <c r="DM161" s="118"/>
      <c r="DN161" s="118"/>
      <c r="DO161" s="118"/>
      <c r="DP161" s="118"/>
      <c r="DQ161" s="118"/>
      <c r="DR161" s="118"/>
      <c r="DS161" s="118"/>
      <c r="DT161" s="118"/>
      <c r="DU161" s="118"/>
      <c r="DV161" s="118"/>
      <c r="DW161" s="118"/>
    </row>
    <row r="162" spans="1:127" s="84" customFormat="1" ht="25.5" hidden="1">
      <c r="A162" s="45" t="s">
        <v>446</v>
      </c>
      <c r="B162" s="45" t="s">
        <v>446</v>
      </c>
      <c r="C162" s="46" t="s">
        <v>447</v>
      </c>
      <c r="D162" s="2"/>
      <c r="E162" s="2"/>
      <c r="F162" s="3"/>
      <c r="G162" s="3"/>
      <c r="H162" s="1"/>
      <c r="I162" s="1">
        <v>0</v>
      </c>
      <c r="J162" s="113"/>
      <c r="K162" s="113"/>
      <c r="L162" s="113"/>
      <c r="M162" s="113"/>
      <c r="N162" s="113"/>
      <c r="O162" s="113"/>
      <c r="P162" s="117"/>
      <c r="Q162" s="113"/>
      <c r="R162" s="113"/>
      <c r="S162" s="113"/>
      <c r="T162" s="113"/>
      <c r="U162" s="113"/>
      <c r="V162" s="113"/>
      <c r="W162" s="117"/>
      <c r="X162" s="113"/>
      <c r="Y162" s="113"/>
      <c r="Z162" s="113"/>
      <c r="AA162" s="113"/>
      <c r="AB162" s="113"/>
      <c r="AC162" s="113"/>
      <c r="AD162" s="117"/>
      <c r="AE162" s="113"/>
      <c r="AF162" s="113"/>
      <c r="AG162" s="113"/>
      <c r="AH162" s="113"/>
      <c r="AI162" s="113"/>
      <c r="AJ162" s="113"/>
      <c r="AK162" s="117"/>
      <c r="AL162" s="113"/>
      <c r="AM162" s="113"/>
      <c r="AN162" s="113"/>
      <c r="AO162" s="113"/>
      <c r="AP162" s="113"/>
      <c r="AQ162" s="113"/>
      <c r="AR162" s="113"/>
      <c r="AS162" s="113"/>
      <c r="AT162" s="113"/>
      <c r="AU162" s="113"/>
      <c r="AV162" s="113"/>
      <c r="AW162" s="113"/>
      <c r="AX162" s="113"/>
      <c r="AY162" s="117"/>
      <c r="AZ162" s="113"/>
      <c r="BA162" s="113"/>
      <c r="BB162" s="113"/>
      <c r="BC162" s="113"/>
      <c r="BD162" s="113"/>
      <c r="BE162" s="113"/>
      <c r="BF162" s="113"/>
      <c r="BG162" s="113"/>
      <c r="BH162" s="1"/>
      <c r="BI162" s="2"/>
      <c r="BJ162" s="1"/>
      <c r="BK162" s="120">
        <f>+BK62+BK34</f>
        <v>11298.99</v>
      </c>
      <c r="BL162" s="1"/>
      <c r="BM162" s="117"/>
      <c r="BN162" s="117"/>
      <c r="BO162" s="117"/>
      <c r="BP162" s="117"/>
      <c r="BQ162" s="117"/>
      <c r="BR162" s="113"/>
      <c r="BS162" s="113"/>
      <c r="BT162" s="113"/>
      <c r="BU162" s="113"/>
      <c r="BV162" s="113"/>
      <c r="BW162" s="113"/>
      <c r="BX162" s="113"/>
      <c r="BY162" s="113"/>
      <c r="BZ162" s="117"/>
      <c r="CA162" s="113"/>
      <c r="CB162" s="113"/>
      <c r="CC162" s="113"/>
      <c r="CD162" s="113"/>
      <c r="CE162" s="113"/>
      <c r="CF162" s="113"/>
      <c r="CG162" s="117"/>
      <c r="CH162" s="113"/>
      <c r="CI162" s="113"/>
      <c r="CJ162" s="113"/>
      <c r="CK162" s="113"/>
      <c r="CL162" s="113"/>
      <c r="CM162" s="113"/>
      <c r="CN162" s="113"/>
      <c r="CO162" s="113"/>
      <c r="CP162" s="113"/>
      <c r="CQ162" s="113"/>
      <c r="CR162" s="117"/>
      <c r="CS162" s="113"/>
      <c r="CT162" s="113"/>
      <c r="CU162" s="113"/>
      <c r="CV162" s="113"/>
      <c r="CW162" s="113"/>
      <c r="CX162" s="113"/>
      <c r="CY162" s="117"/>
      <c r="CZ162" s="113"/>
      <c r="DA162" s="113"/>
      <c r="DB162" s="113"/>
      <c r="DC162" s="113"/>
      <c r="DD162" s="113"/>
      <c r="DE162" s="118"/>
      <c r="DF162" s="118"/>
      <c r="DG162" s="118"/>
      <c r="DH162" s="118"/>
      <c r="DI162" s="118"/>
      <c r="DJ162" s="118"/>
      <c r="DK162" s="118"/>
      <c r="DL162" s="118"/>
      <c r="DM162" s="118"/>
      <c r="DN162" s="118"/>
      <c r="DO162" s="118"/>
      <c r="DP162" s="118"/>
      <c r="DQ162" s="118"/>
      <c r="DR162" s="118"/>
      <c r="DS162" s="118"/>
      <c r="DT162" s="118"/>
      <c r="DU162" s="118"/>
      <c r="DV162" s="118"/>
      <c r="DW162" s="118"/>
    </row>
    <row r="163" spans="1:127" s="84" customFormat="1" hidden="1">
      <c r="A163" s="45" t="s">
        <v>48</v>
      </c>
      <c r="B163" s="45" t="s">
        <v>48</v>
      </c>
      <c r="C163" s="13" t="s">
        <v>48</v>
      </c>
      <c r="D163" s="2"/>
      <c r="E163" s="2"/>
      <c r="F163" s="3"/>
      <c r="G163" s="3"/>
      <c r="H163" s="1"/>
      <c r="I163" s="1"/>
      <c r="J163" s="113"/>
      <c r="K163" s="113"/>
      <c r="L163" s="113"/>
      <c r="M163" s="113"/>
      <c r="N163" s="113"/>
      <c r="O163" s="113"/>
      <c r="P163" s="113"/>
      <c r="Q163" s="113"/>
      <c r="R163" s="113"/>
      <c r="S163" s="113"/>
      <c r="T163" s="113"/>
      <c r="U163" s="113"/>
      <c r="V163" s="113"/>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c r="BB163" s="113"/>
      <c r="BC163" s="113"/>
      <c r="BD163" s="113"/>
      <c r="BE163" s="113"/>
      <c r="BF163" s="113"/>
      <c r="BG163" s="113"/>
      <c r="BH163" s="1"/>
      <c r="BI163" s="2"/>
      <c r="BJ163" s="1"/>
      <c r="BK163" s="113"/>
      <c r="BL163" s="1"/>
      <c r="BM163" s="113"/>
      <c r="BN163" s="113"/>
      <c r="BO163" s="113"/>
      <c r="BP163" s="113"/>
      <c r="BQ163" s="113"/>
      <c r="BR163" s="113"/>
      <c r="BS163" s="113"/>
      <c r="BT163" s="113"/>
      <c r="BU163" s="113"/>
      <c r="BV163" s="113"/>
      <c r="BW163" s="113"/>
      <c r="BX163" s="113"/>
      <c r="BY163" s="113"/>
      <c r="BZ163" s="117"/>
      <c r="CA163" s="113"/>
      <c r="CB163" s="113"/>
      <c r="CC163" s="113"/>
      <c r="CD163" s="113"/>
      <c r="CE163" s="113"/>
      <c r="CF163" s="113"/>
      <c r="CG163" s="117"/>
      <c r="CH163" s="113"/>
      <c r="CI163" s="113"/>
      <c r="CJ163" s="113"/>
      <c r="CK163" s="113"/>
      <c r="CL163" s="113"/>
      <c r="CM163" s="113"/>
      <c r="CN163" s="113"/>
      <c r="CO163" s="113"/>
      <c r="CP163" s="113"/>
      <c r="CQ163" s="113"/>
      <c r="CR163" s="117"/>
      <c r="CS163" s="113"/>
      <c r="CT163" s="113"/>
      <c r="CU163" s="113"/>
      <c r="CV163" s="113"/>
      <c r="CW163" s="113"/>
      <c r="CX163" s="113"/>
      <c r="CY163" s="117"/>
      <c r="CZ163" s="113"/>
      <c r="DA163" s="113"/>
      <c r="DB163" s="113"/>
      <c r="DC163" s="113"/>
      <c r="DD163" s="113"/>
      <c r="DE163" s="118"/>
      <c r="DF163" s="118"/>
      <c r="DG163" s="118"/>
      <c r="DH163" s="118"/>
      <c r="DI163" s="118"/>
      <c r="DJ163" s="118"/>
      <c r="DK163" s="118"/>
      <c r="DL163" s="118"/>
      <c r="DM163" s="118"/>
      <c r="DN163" s="118"/>
      <c r="DO163" s="118"/>
      <c r="DP163" s="118"/>
      <c r="DQ163" s="118"/>
      <c r="DR163" s="118"/>
      <c r="DS163" s="118"/>
      <c r="DT163" s="118"/>
      <c r="DU163" s="118"/>
      <c r="DV163" s="118"/>
      <c r="DW163" s="118"/>
    </row>
    <row r="164" spans="1:127" s="84" customFormat="1" hidden="1">
      <c r="A164" s="45" t="s">
        <v>48</v>
      </c>
      <c r="B164" s="45" t="s">
        <v>48</v>
      </c>
      <c r="C164" s="10" t="s">
        <v>48</v>
      </c>
      <c r="D164" s="2"/>
      <c r="E164" s="2"/>
      <c r="F164" s="3"/>
      <c r="G164" s="3"/>
      <c r="H164" s="113" t="e">
        <f>+H10+H11+H12+H63+#REF!+H60+H58+H78+#REF!+H61</f>
        <v>#VALUE!</v>
      </c>
      <c r="I164" s="1">
        <v>10</v>
      </c>
      <c r="J164" s="113" t="e">
        <f>+J10+J11+J12+J63+J60+J58+J78+#REF!+J61+J72</f>
        <v>#REF!</v>
      </c>
      <c r="K164" s="113" t="e">
        <f>+K10+K11+K12+K63+K60+K58+K78+#REF!+K61+K72</f>
        <v>#REF!</v>
      </c>
      <c r="L164" s="113" t="e">
        <f>+L10+L11+L12+L63+L60+L58+L78+#REF!+L61+L72</f>
        <v>#REF!</v>
      </c>
      <c r="M164" s="113" t="e">
        <f>+M10+M11+M12+M63+M60+M58+M78+#REF!+M61+M72</f>
        <v>#REF!</v>
      </c>
      <c r="N164" s="113" t="e">
        <f>+N10+N11+N12+N63+N60+N58+N78+#REF!+N61+N72</f>
        <v>#REF!</v>
      </c>
      <c r="O164" s="113" t="e">
        <f>+O10+O11+O12+O63+O60+O58+O78+#REF!+O61+O72</f>
        <v>#REF!</v>
      </c>
      <c r="P164" s="113" t="e">
        <f>+P10+P11+P12+P63+P60+P58+P78+#REF!+P61+P72</f>
        <v>#REF!</v>
      </c>
      <c r="Q164" s="113" t="e">
        <f>+Q10+Q11+Q12+Q63+Q60+Q58+Q78+#REF!+Q61+Q72</f>
        <v>#REF!</v>
      </c>
      <c r="R164" s="113" t="e">
        <f>+R10+R11+R12+R63+R60+R58+R78+#REF!+R61+R72</f>
        <v>#REF!</v>
      </c>
      <c r="S164" s="113" t="e">
        <f>+S10+S11+S12+S63+S60+S58+S78+#REF!+S61+S72</f>
        <v>#REF!</v>
      </c>
      <c r="T164" s="113" t="e">
        <f>+T10+T11+T12+T63+T60+T58+T78+#REF!+T61+T72</f>
        <v>#REF!</v>
      </c>
      <c r="U164" s="113" t="e">
        <f>+U10+U11+U12+U63+U60+U58+U78+#REF!+U61+U72</f>
        <v>#REF!</v>
      </c>
      <c r="V164" s="113" t="e">
        <f>+V10+V11+V12+V63+V60+V58+V78+#REF!+V61+V72</f>
        <v>#REF!</v>
      </c>
      <c r="W164" s="113" t="e">
        <f>+W10+W11+W12+W63+W60+W58+W78+#REF!+W61+W72</f>
        <v>#REF!</v>
      </c>
      <c r="X164" s="113" t="e">
        <f>+X10+X11+X12+X63+X60+X58+X78+#REF!+X61+X72</f>
        <v>#REF!</v>
      </c>
      <c r="Y164" s="113" t="e">
        <f>+Y10+Y11+Y12+Y63+Y60+Y58+Y78+#REF!+Y61+Y72</f>
        <v>#REF!</v>
      </c>
      <c r="Z164" s="113" t="e">
        <f>+Z10+Z11+Z12+Z63+Z60+Z58+Z78+#REF!+Z61+Z72</f>
        <v>#REF!</v>
      </c>
      <c r="AA164" s="113" t="e">
        <f>+AA10+AA11+AA12+AA63+AA60+AA58+AA78+#REF!+AA61+AA72</f>
        <v>#REF!</v>
      </c>
      <c r="AB164" s="113" t="e">
        <f>+AB10+AB11+AB12+AB63+AB60+AB58+AB78+#REF!+AB61+AB72</f>
        <v>#REF!</v>
      </c>
      <c r="AC164" s="113" t="e">
        <f>+AC10+AC11+AC12+AC63+AC60+AC58+AC78+#REF!+AC61+AC72</f>
        <v>#REF!</v>
      </c>
      <c r="AD164" s="113" t="e">
        <f>+AD10+AD11+AD12+AD63+AD60+AD58+AD78+#REF!+AD61+AD72</f>
        <v>#REF!</v>
      </c>
      <c r="AE164" s="113" t="e">
        <f>+AE10+AE11+AE12+AE63+AE60+AE58+AE78+#REF!+AE61+AE72</f>
        <v>#REF!</v>
      </c>
      <c r="AF164" s="113" t="e">
        <f>+AF10+AF11+AF12+AF63+AF60+AF58+AF78+#REF!+AF61+AF72</f>
        <v>#REF!</v>
      </c>
      <c r="AG164" s="113" t="e">
        <f>+AG10+AG11+AG12+AG63+AG60+AG58+AG78+#REF!+AG61+AG72</f>
        <v>#REF!</v>
      </c>
      <c r="AH164" s="113" t="e">
        <f>+AH10+AH11+AH12+AH63+AH60+AH58+AH78+#REF!+AH61+AH72</f>
        <v>#REF!</v>
      </c>
      <c r="AI164" s="113" t="e">
        <f>+AI10+AI11+AI12+AI63+AI60+AI58+AI78+#REF!+AI61+AI72</f>
        <v>#REF!</v>
      </c>
      <c r="AJ164" s="113" t="e">
        <f>+AJ10+AJ11+AJ12+AJ63+AJ60+AJ58+AJ78+#REF!+AJ61+AJ72</f>
        <v>#REF!</v>
      </c>
      <c r="AK164" s="113" t="e">
        <f>+AK10+AK11+AK12+AK63+AK60+AK58+AK78+#REF!+AK61+AK72</f>
        <v>#REF!</v>
      </c>
      <c r="AL164" s="113" t="e">
        <f>+AL10+AL11+AL12+AL63+AL60+AL58+AL78+#REF!+AL61+AL72</f>
        <v>#REF!</v>
      </c>
      <c r="AM164" s="113" t="e">
        <f>+AM10+AM11+AM12+AM63+AM60+AM58+AM78+#REF!+AM61+AM72</f>
        <v>#REF!</v>
      </c>
      <c r="AN164" s="113" t="e">
        <f>+AN10+AN11+AN12+AN63+AN60+AN58+AN78+#REF!+AN61+AN72</f>
        <v>#REF!</v>
      </c>
      <c r="AO164" s="113" t="e">
        <f>+AO10+AO11+AO12+AO63+AO60+AO58+AO78+#REF!+AO61+AO72</f>
        <v>#REF!</v>
      </c>
      <c r="AP164" s="113" t="e">
        <f>+AP10+AP11+AP12+AP63+AP60+AP58+AP78+#REF!+AP61+AP72</f>
        <v>#REF!</v>
      </c>
      <c r="AQ164" s="113" t="e">
        <f>+AQ10+AQ11+AQ12+AQ63+AQ60+AQ58+AQ78+#REF!+AQ61+AQ72</f>
        <v>#REF!</v>
      </c>
      <c r="AR164" s="113" t="e">
        <f>+AR10+AR11+AR12+AR63+AR60+AR58+AR78+#REF!+AR61+AR72</f>
        <v>#REF!</v>
      </c>
      <c r="AS164" s="113" t="e">
        <f>+AS10+AS11+AS12+AS63+AS60+AS58+AS78+#REF!+AS61+AS72</f>
        <v>#REF!</v>
      </c>
      <c r="AT164" s="113" t="e">
        <f>+AT10+AT11+AT12+AT63+AT60+AT58+AT78+#REF!+AT61+AT72</f>
        <v>#REF!</v>
      </c>
      <c r="AU164" s="113" t="e">
        <f>+AU10+AU11+AU12+AU63+AU60+AU58+AU78+#REF!+AU61+AU72</f>
        <v>#REF!</v>
      </c>
      <c r="AV164" s="113" t="e">
        <f>+AV10+AV11+AV12+AV63+AV60+AV58+AV78+#REF!+AV61+AV72</f>
        <v>#REF!</v>
      </c>
      <c r="AW164" s="113" t="e">
        <f>+AW10+AW11+AW12+AW63+AW60+AW58+AW78+#REF!+AW61+AW72</f>
        <v>#REF!</v>
      </c>
      <c r="AX164" s="113" t="e">
        <f>+AX10+AX11+AX12+AX63+AX60+AX58+AX78+#REF!+AX61+AX72</f>
        <v>#REF!</v>
      </c>
      <c r="AY164" s="113" t="e">
        <f>+AY10+AY11+AY12+AY63+AY60+AY58+AY78+#REF!+AY61+AY72</f>
        <v>#REF!</v>
      </c>
      <c r="AZ164" s="113" t="e">
        <f>+AZ10+AZ11+AZ12+AZ63+AZ60+AZ58+AZ78+#REF!+AZ61+AZ72</f>
        <v>#REF!</v>
      </c>
      <c r="BA164" s="113" t="e">
        <f>+BA10+BA11+BA12+BA63+BA60+BA58+BA78+#REF!+BA61+BA72</f>
        <v>#REF!</v>
      </c>
      <c r="BB164" s="113" t="e">
        <f>+BB10+BB11+BB12+BB63+BB60+BB58+BB78+#REF!+BB61+BB72</f>
        <v>#REF!</v>
      </c>
      <c r="BC164" s="113" t="e">
        <f>+BC10+BC11+BC12+BC63+BC60+BC58+BC78+#REF!+BC61+BC72</f>
        <v>#REF!</v>
      </c>
      <c r="BD164" s="113" t="e">
        <f>+BD10+BD11+BD12+BD63+BD60+BD58+BD78+#REF!+BD61+BD72</f>
        <v>#REF!</v>
      </c>
      <c r="BE164" s="113" t="e">
        <f>+BE10+BE11+BE12+BE63+BE60+BE58+BE78+#REF!+BE61+BE72</f>
        <v>#REF!</v>
      </c>
      <c r="BF164" s="113" t="e">
        <f>+BF10+BF11+BF12+BF63+BF60+BF58+BF78+#REF!+BF61+BF72</f>
        <v>#REF!</v>
      </c>
      <c r="BG164" s="113"/>
      <c r="BH164" s="113"/>
      <c r="BI164" s="113"/>
      <c r="BJ164" s="113" t="e">
        <f>+BJ10+BJ11+BJ12+BJ63+#REF!+BJ60+BJ58+BJ78+#REF!+BJ61</f>
        <v>#VALUE!</v>
      </c>
      <c r="BK164" s="113" t="e">
        <f>+BK10+BK11+BK12+BK63+#REF!+BK60+BK58+BK78+#REF!+BK61</f>
        <v>#REF!</v>
      </c>
      <c r="BL164" s="113" t="e">
        <f>+BL10+BL11+BL12+BL63+#REF!+BL60+BL58+BL78+#REF!+BL61</f>
        <v>#REF!</v>
      </c>
      <c r="BM164" s="113" t="e">
        <f>+BM10+BM11+BM12+BM63+BM60+BM58+BM78+#REF!+BM61+BM72</f>
        <v>#REF!</v>
      </c>
      <c r="BN164" s="113" t="e">
        <f>+BN10+BN11+BN12+BN63+BN60+BN58+BN78+#REF!+BN61+BN72</f>
        <v>#REF!</v>
      </c>
      <c r="BO164" s="113" t="e">
        <f>+BO10+BO11+BO12+BO63+BO60+BO58+BO78+#REF!+BO61+BO72</f>
        <v>#REF!</v>
      </c>
      <c r="BP164" s="113" t="e">
        <f>+BP10+BP11+BP12+BP63+BP60+BP58+BP78+#REF!+BP61+BP72</f>
        <v>#REF!</v>
      </c>
      <c r="BQ164" s="113" t="e">
        <f>+BQ10+BQ11+BQ12+BQ63+BQ60+BQ58+BQ78+#REF!+BQ61+BQ72</f>
        <v>#REF!</v>
      </c>
      <c r="BR164" s="113" t="e">
        <f>+BR10+BR11+BR12+BR63+BR60+BR58+BR78+#REF!+BR61+BR72</f>
        <v>#REF!</v>
      </c>
      <c r="BS164" s="113" t="e">
        <f>+BS10+BS11+BS12+BS63+BS60+BS58+BS78+#REF!+BS61+BS72</f>
        <v>#REF!</v>
      </c>
      <c r="BT164" s="113"/>
      <c r="BU164" s="113"/>
      <c r="BV164" s="113"/>
      <c r="BW164" s="113"/>
      <c r="BX164" s="113"/>
      <c r="BY164" s="113"/>
      <c r="BZ164" s="117"/>
      <c r="CA164" s="113"/>
      <c r="CB164" s="113"/>
      <c r="CC164" s="113"/>
      <c r="CD164" s="113"/>
      <c r="CE164" s="113"/>
      <c r="CF164" s="113"/>
      <c r="CG164" s="117"/>
      <c r="CH164" s="113"/>
      <c r="CI164" s="113"/>
      <c r="CJ164" s="113"/>
      <c r="CK164" s="113"/>
      <c r="CL164" s="113"/>
      <c r="CM164" s="113"/>
      <c r="CN164" s="113"/>
      <c r="CO164" s="113"/>
      <c r="CP164" s="113"/>
      <c r="CQ164" s="113"/>
      <c r="CR164" s="117"/>
      <c r="CS164" s="113"/>
      <c r="CT164" s="113"/>
      <c r="CU164" s="113"/>
      <c r="CV164" s="113"/>
      <c r="CW164" s="113"/>
      <c r="CX164" s="113"/>
      <c r="CY164" s="117"/>
      <c r="CZ164" s="113"/>
      <c r="DA164" s="113"/>
      <c r="DB164" s="113"/>
      <c r="DC164" s="113"/>
      <c r="DD164" s="113"/>
      <c r="DE164" s="118"/>
      <c r="DF164" s="118"/>
      <c r="DG164" s="118"/>
      <c r="DH164" s="118"/>
      <c r="DI164" s="118"/>
      <c r="DJ164" s="118"/>
      <c r="DK164" s="118"/>
      <c r="DL164" s="118"/>
      <c r="DM164" s="118"/>
      <c r="DN164" s="118"/>
      <c r="DO164" s="118"/>
      <c r="DP164" s="118"/>
      <c r="DQ164" s="118"/>
      <c r="DR164" s="118"/>
      <c r="DS164" s="118"/>
      <c r="DT164" s="118"/>
      <c r="DU164" s="118"/>
      <c r="DV164" s="118"/>
      <c r="DW164" s="118"/>
    </row>
    <row r="165" spans="1:127" s="84" customFormat="1" ht="25.5" hidden="1">
      <c r="A165" s="13" t="s">
        <v>448</v>
      </c>
      <c r="B165" s="13" t="s">
        <v>448</v>
      </c>
      <c r="C165" s="10" t="s">
        <v>449</v>
      </c>
      <c r="D165" s="2"/>
      <c r="E165" s="2"/>
      <c r="F165" s="3"/>
      <c r="G165" s="3"/>
      <c r="H165" s="1"/>
      <c r="I165" s="1">
        <v>1</v>
      </c>
      <c r="J165" s="113">
        <f t="shared" ref="J165:BF165" si="246">+J15</f>
        <v>0</v>
      </c>
      <c r="K165" s="113">
        <f t="shared" si="246"/>
        <v>0</v>
      </c>
      <c r="L165" s="113">
        <f t="shared" si="246"/>
        <v>0</v>
      </c>
      <c r="M165" s="113">
        <f t="shared" si="246"/>
        <v>0</v>
      </c>
      <c r="N165" s="113">
        <f t="shared" si="246"/>
        <v>0</v>
      </c>
      <c r="O165" s="113">
        <f t="shared" si="246"/>
        <v>0</v>
      </c>
      <c r="P165" s="113">
        <f t="shared" si="246"/>
        <v>0</v>
      </c>
      <c r="Q165" s="113">
        <f t="shared" si="246"/>
        <v>200000</v>
      </c>
      <c r="R165" s="113">
        <f t="shared" si="246"/>
        <v>0</v>
      </c>
      <c r="S165" s="113">
        <f t="shared" si="246"/>
        <v>0</v>
      </c>
      <c r="T165" s="113">
        <f t="shared" si="246"/>
        <v>0</v>
      </c>
      <c r="U165" s="113">
        <f t="shared" si="246"/>
        <v>0</v>
      </c>
      <c r="V165" s="113">
        <f t="shared" si="246"/>
        <v>0</v>
      </c>
      <c r="W165" s="113">
        <f t="shared" si="246"/>
        <v>200000</v>
      </c>
      <c r="X165" s="113">
        <f t="shared" si="246"/>
        <v>874000</v>
      </c>
      <c r="Y165" s="113">
        <f t="shared" si="246"/>
        <v>0</v>
      </c>
      <c r="Z165" s="113">
        <f t="shared" si="246"/>
        <v>0</v>
      </c>
      <c r="AA165" s="113">
        <f t="shared" si="246"/>
        <v>0</v>
      </c>
      <c r="AB165" s="113">
        <f t="shared" si="246"/>
        <v>0</v>
      </c>
      <c r="AC165" s="113">
        <f t="shared" si="246"/>
        <v>0</v>
      </c>
      <c r="AD165" s="113">
        <f t="shared" si="246"/>
        <v>874000</v>
      </c>
      <c r="AE165" s="113">
        <f t="shared" si="246"/>
        <v>280000</v>
      </c>
      <c r="AF165" s="113">
        <f t="shared" si="246"/>
        <v>0</v>
      </c>
      <c r="AG165" s="113">
        <f t="shared" si="246"/>
        <v>0</v>
      </c>
      <c r="AH165" s="113">
        <f t="shared" si="246"/>
        <v>0</v>
      </c>
      <c r="AI165" s="113">
        <f t="shared" si="246"/>
        <v>0</v>
      </c>
      <c r="AJ165" s="113">
        <f t="shared" si="246"/>
        <v>0</v>
      </c>
      <c r="AK165" s="113">
        <f t="shared" si="246"/>
        <v>280000</v>
      </c>
      <c r="AL165" s="113">
        <f t="shared" si="246"/>
        <v>1354000</v>
      </c>
      <c r="AM165" s="113">
        <f t="shared" si="246"/>
        <v>0</v>
      </c>
      <c r="AN165" s="113">
        <f t="shared" si="246"/>
        <v>0</v>
      </c>
      <c r="AO165" s="113">
        <f t="shared" si="246"/>
        <v>0</v>
      </c>
      <c r="AP165" s="113">
        <f t="shared" si="246"/>
        <v>0</v>
      </c>
      <c r="AQ165" s="113">
        <f t="shared" si="246"/>
        <v>0</v>
      </c>
      <c r="AR165" s="113">
        <f t="shared" si="246"/>
        <v>1354000</v>
      </c>
      <c r="AS165" s="113">
        <f t="shared" ref="AS165:AY165" si="247">+AS15</f>
        <v>0</v>
      </c>
      <c r="AT165" s="113">
        <f t="shared" si="247"/>
        <v>0</v>
      </c>
      <c r="AU165" s="113">
        <f t="shared" si="247"/>
        <v>0</v>
      </c>
      <c r="AV165" s="113">
        <f t="shared" si="247"/>
        <v>0</v>
      </c>
      <c r="AW165" s="113">
        <f t="shared" si="247"/>
        <v>0</v>
      </c>
      <c r="AX165" s="113">
        <f t="shared" si="247"/>
        <v>0</v>
      </c>
      <c r="AY165" s="113">
        <f t="shared" si="247"/>
        <v>0</v>
      </c>
      <c r="AZ165" s="113">
        <f t="shared" si="246"/>
        <v>1354000</v>
      </c>
      <c r="BA165" s="113">
        <f t="shared" si="246"/>
        <v>0</v>
      </c>
      <c r="BB165" s="113">
        <f t="shared" si="246"/>
        <v>0</v>
      </c>
      <c r="BC165" s="113">
        <f t="shared" si="246"/>
        <v>0</v>
      </c>
      <c r="BD165" s="113">
        <f t="shared" si="246"/>
        <v>0</v>
      </c>
      <c r="BE165" s="113">
        <f t="shared" si="246"/>
        <v>0</v>
      </c>
      <c r="BF165" s="113">
        <f t="shared" si="246"/>
        <v>1354000</v>
      </c>
      <c r="BG165" s="113"/>
      <c r="BH165" s="1"/>
      <c r="BI165" s="2"/>
      <c r="BJ165" s="1"/>
      <c r="BK165" s="113"/>
      <c r="BL165" s="1"/>
      <c r="BM165" s="113">
        <f t="shared" ref="BM165:BS165" si="248">+BM15</f>
        <v>0</v>
      </c>
      <c r="BN165" s="113">
        <f t="shared" si="248"/>
        <v>0</v>
      </c>
      <c r="BO165" s="113">
        <f t="shared" si="248"/>
        <v>0</v>
      </c>
      <c r="BP165" s="113">
        <f t="shared" si="248"/>
        <v>0</v>
      </c>
      <c r="BQ165" s="113">
        <f t="shared" si="248"/>
        <v>0</v>
      </c>
      <c r="BR165" s="113">
        <f t="shared" si="248"/>
        <v>0</v>
      </c>
      <c r="BS165" s="113">
        <f t="shared" si="248"/>
        <v>0</v>
      </c>
      <c r="BT165" s="113"/>
      <c r="BU165" s="113"/>
      <c r="BV165" s="113"/>
      <c r="BW165" s="113"/>
      <c r="BX165" s="113"/>
      <c r="BY165" s="113"/>
      <c r="BZ165" s="117"/>
      <c r="CA165" s="113"/>
      <c r="CB165" s="113"/>
      <c r="CC165" s="113"/>
      <c r="CD165" s="113"/>
      <c r="CE165" s="113"/>
      <c r="CF165" s="113"/>
      <c r="CG165" s="117"/>
      <c r="CH165" s="113"/>
      <c r="CI165" s="113"/>
      <c r="CJ165" s="113"/>
      <c r="CK165" s="113"/>
      <c r="CL165" s="113"/>
      <c r="CM165" s="113"/>
      <c r="CN165" s="113"/>
      <c r="CO165" s="113"/>
      <c r="CP165" s="113"/>
      <c r="CQ165" s="113"/>
      <c r="CR165" s="117"/>
      <c r="CS165" s="113"/>
      <c r="CT165" s="113"/>
      <c r="CU165" s="113"/>
      <c r="CV165" s="113"/>
      <c r="CW165" s="113"/>
      <c r="CX165" s="113"/>
      <c r="CY165" s="117"/>
      <c r="CZ165" s="113"/>
      <c r="DA165" s="113"/>
      <c r="DB165" s="113"/>
      <c r="DC165" s="113"/>
      <c r="DD165" s="113"/>
      <c r="DE165" s="118"/>
      <c r="DF165" s="118"/>
      <c r="DG165" s="118"/>
      <c r="DH165" s="118"/>
      <c r="DI165" s="118"/>
      <c r="DJ165" s="118"/>
      <c r="DK165" s="118"/>
      <c r="DL165" s="118"/>
      <c r="DM165" s="118"/>
      <c r="DN165" s="118"/>
      <c r="DO165" s="118"/>
      <c r="DP165" s="118"/>
      <c r="DQ165" s="118"/>
      <c r="DR165" s="118"/>
      <c r="DS165" s="118"/>
      <c r="DT165" s="118"/>
      <c r="DU165" s="118"/>
      <c r="DV165" s="118"/>
      <c r="DW165" s="118"/>
    </row>
    <row r="166" spans="1:127" s="84" customFormat="1" ht="25.5" hidden="1">
      <c r="A166" s="45" t="s">
        <v>450</v>
      </c>
      <c r="B166" s="45" t="s">
        <v>450</v>
      </c>
      <c r="C166" s="46" t="s">
        <v>451</v>
      </c>
      <c r="D166" s="2"/>
      <c r="E166" s="2"/>
      <c r="F166" s="3"/>
      <c r="G166" s="3"/>
      <c r="H166" s="1"/>
      <c r="I166" s="1">
        <v>1</v>
      </c>
      <c r="J166" s="113">
        <f t="shared" ref="J166:BF166" si="249">+J13</f>
        <v>0</v>
      </c>
      <c r="K166" s="113">
        <f t="shared" si="249"/>
        <v>0</v>
      </c>
      <c r="L166" s="113">
        <f t="shared" si="249"/>
        <v>0</v>
      </c>
      <c r="M166" s="113">
        <f t="shared" si="249"/>
        <v>0</v>
      </c>
      <c r="N166" s="113">
        <f t="shared" si="249"/>
        <v>0</v>
      </c>
      <c r="O166" s="113">
        <f t="shared" si="249"/>
        <v>0</v>
      </c>
      <c r="P166" s="113">
        <f t="shared" si="249"/>
        <v>0</v>
      </c>
      <c r="Q166" s="113">
        <f t="shared" si="249"/>
        <v>0</v>
      </c>
      <c r="R166" s="113">
        <f t="shared" si="249"/>
        <v>3598620</v>
      </c>
      <c r="S166" s="113">
        <f t="shared" si="249"/>
        <v>0</v>
      </c>
      <c r="T166" s="113">
        <f t="shared" si="249"/>
        <v>0</v>
      </c>
      <c r="U166" s="113">
        <f t="shared" si="249"/>
        <v>0</v>
      </c>
      <c r="V166" s="113">
        <f t="shared" si="249"/>
        <v>0</v>
      </c>
      <c r="W166" s="113">
        <f t="shared" si="249"/>
        <v>3598620</v>
      </c>
      <c r="X166" s="113">
        <f t="shared" si="249"/>
        <v>0</v>
      </c>
      <c r="Y166" s="113">
        <f t="shared" si="249"/>
        <v>3471010</v>
      </c>
      <c r="Z166" s="113">
        <f t="shared" si="249"/>
        <v>0</v>
      </c>
      <c r="AA166" s="113">
        <f t="shared" si="249"/>
        <v>0</v>
      </c>
      <c r="AB166" s="113">
        <f t="shared" si="249"/>
        <v>0</v>
      </c>
      <c r="AC166" s="113">
        <f t="shared" si="249"/>
        <v>0</v>
      </c>
      <c r="AD166" s="113">
        <f t="shared" si="249"/>
        <v>3471010</v>
      </c>
      <c r="AE166" s="113">
        <f t="shared" si="249"/>
        <v>0</v>
      </c>
      <c r="AF166" s="113">
        <f t="shared" si="249"/>
        <v>0</v>
      </c>
      <c r="AG166" s="113">
        <f t="shared" si="249"/>
        <v>0</v>
      </c>
      <c r="AH166" s="113">
        <f t="shared" si="249"/>
        <v>0</v>
      </c>
      <c r="AI166" s="113">
        <f t="shared" si="249"/>
        <v>0</v>
      </c>
      <c r="AJ166" s="113">
        <f t="shared" si="249"/>
        <v>0</v>
      </c>
      <c r="AK166" s="113">
        <f t="shared" si="249"/>
        <v>0</v>
      </c>
      <c r="AL166" s="113">
        <f t="shared" si="249"/>
        <v>0</v>
      </c>
      <c r="AM166" s="113">
        <f t="shared" si="249"/>
        <v>7069630</v>
      </c>
      <c r="AN166" s="113">
        <f t="shared" si="249"/>
        <v>0</v>
      </c>
      <c r="AO166" s="113">
        <f t="shared" si="249"/>
        <v>0</v>
      </c>
      <c r="AP166" s="113">
        <f t="shared" si="249"/>
        <v>0</v>
      </c>
      <c r="AQ166" s="113">
        <f t="shared" si="249"/>
        <v>0</v>
      </c>
      <c r="AR166" s="113">
        <f t="shared" si="249"/>
        <v>7069630</v>
      </c>
      <c r="AS166" s="113">
        <f t="shared" ref="AS166:AY166" si="250">+AS13</f>
        <v>0</v>
      </c>
      <c r="AT166" s="113">
        <f t="shared" si="250"/>
        <v>0</v>
      </c>
      <c r="AU166" s="113">
        <f t="shared" si="250"/>
        <v>0</v>
      </c>
      <c r="AV166" s="113">
        <f t="shared" si="250"/>
        <v>0</v>
      </c>
      <c r="AW166" s="113">
        <f t="shared" si="250"/>
        <v>0</v>
      </c>
      <c r="AX166" s="113">
        <f t="shared" si="250"/>
        <v>0</v>
      </c>
      <c r="AY166" s="113">
        <f t="shared" si="250"/>
        <v>0</v>
      </c>
      <c r="AZ166" s="113">
        <f t="shared" si="249"/>
        <v>0</v>
      </c>
      <c r="BA166" s="113">
        <f t="shared" si="249"/>
        <v>7069630</v>
      </c>
      <c r="BB166" s="113">
        <f t="shared" si="249"/>
        <v>0</v>
      </c>
      <c r="BC166" s="113">
        <f t="shared" si="249"/>
        <v>0</v>
      </c>
      <c r="BD166" s="113">
        <f t="shared" si="249"/>
        <v>0</v>
      </c>
      <c r="BE166" s="113">
        <f t="shared" si="249"/>
        <v>0</v>
      </c>
      <c r="BF166" s="113">
        <f t="shared" si="249"/>
        <v>7069630</v>
      </c>
      <c r="BG166" s="113"/>
      <c r="BH166" s="1"/>
      <c r="BI166" s="2"/>
      <c r="BJ166" s="1"/>
      <c r="BK166" s="113"/>
      <c r="BL166" s="1"/>
      <c r="BM166" s="113">
        <f t="shared" ref="BM166:BS166" si="251">+BM13</f>
        <v>0</v>
      </c>
      <c r="BN166" s="113">
        <f t="shared" si="251"/>
        <v>0</v>
      </c>
      <c r="BO166" s="113">
        <f t="shared" si="251"/>
        <v>0</v>
      </c>
      <c r="BP166" s="113">
        <f t="shared" si="251"/>
        <v>6242710</v>
      </c>
      <c r="BQ166" s="113">
        <f t="shared" si="251"/>
        <v>0</v>
      </c>
      <c r="BR166" s="113">
        <f t="shared" si="251"/>
        <v>0</v>
      </c>
      <c r="BS166" s="113">
        <f t="shared" si="251"/>
        <v>0</v>
      </c>
      <c r="BT166" s="113"/>
      <c r="BU166" s="113"/>
      <c r="BV166" s="113"/>
      <c r="BW166" s="113"/>
      <c r="BX166" s="113"/>
      <c r="BY166" s="113"/>
      <c r="BZ166" s="117"/>
      <c r="CA166" s="113"/>
      <c r="CB166" s="113"/>
      <c r="CC166" s="113"/>
      <c r="CD166" s="113"/>
      <c r="CE166" s="113"/>
      <c r="CF166" s="113"/>
      <c r="CG166" s="117"/>
      <c r="CH166" s="113"/>
      <c r="CI166" s="113"/>
      <c r="CJ166" s="113"/>
      <c r="CK166" s="113"/>
      <c r="CL166" s="113"/>
      <c r="CM166" s="113"/>
      <c r="CN166" s="113"/>
      <c r="CO166" s="113"/>
      <c r="CP166" s="113"/>
      <c r="CQ166" s="113"/>
      <c r="CR166" s="117"/>
      <c r="CS166" s="113"/>
      <c r="CT166" s="113"/>
      <c r="CU166" s="113"/>
      <c r="CV166" s="113"/>
      <c r="CW166" s="113"/>
      <c r="CX166" s="113"/>
      <c r="CY166" s="117"/>
      <c r="CZ166" s="113"/>
      <c r="DA166" s="113"/>
      <c r="DB166" s="113"/>
      <c r="DC166" s="113"/>
      <c r="DD166" s="113"/>
      <c r="DE166" s="118"/>
      <c r="DF166" s="118"/>
      <c r="DG166" s="118"/>
      <c r="DH166" s="118"/>
      <c r="DI166" s="118"/>
      <c r="DJ166" s="118"/>
      <c r="DK166" s="118"/>
      <c r="DL166" s="118"/>
      <c r="DM166" s="118"/>
      <c r="DN166" s="118"/>
      <c r="DO166" s="118"/>
      <c r="DP166" s="118"/>
      <c r="DQ166" s="118"/>
      <c r="DR166" s="118"/>
      <c r="DS166" s="118"/>
      <c r="DT166" s="118"/>
      <c r="DU166" s="118"/>
      <c r="DV166" s="118"/>
      <c r="DW166" s="118"/>
    </row>
    <row r="167" spans="1:127" s="84" customFormat="1" hidden="1">
      <c r="A167" s="13" t="s">
        <v>452</v>
      </c>
      <c r="B167" s="13" t="s">
        <v>452</v>
      </c>
      <c r="C167" s="10" t="s">
        <v>453</v>
      </c>
      <c r="D167" s="2"/>
      <c r="E167" s="2"/>
      <c r="F167" s="3"/>
      <c r="G167" s="3"/>
      <c r="H167" s="1"/>
      <c r="I167" s="1">
        <v>0</v>
      </c>
      <c r="J167" s="113">
        <v>0</v>
      </c>
      <c r="K167" s="113">
        <v>0</v>
      </c>
      <c r="L167" s="113">
        <v>0</v>
      </c>
      <c r="M167" s="113">
        <v>0</v>
      </c>
      <c r="N167" s="113">
        <v>0</v>
      </c>
      <c r="O167" s="113">
        <v>0</v>
      </c>
      <c r="P167" s="113">
        <v>0</v>
      </c>
      <c r="Q167" s="113">
        <v>0</v>
      </c>
      <c r="R167" s="113">
        <v>0</v>
      </c>
      <c r="S167" s="113">
        <v>0</v>
      </c>
      <c r="T167" s="113">
        <v>0</v>
      </c>
      <c r="U167" s="113">
        <v>0</v>
      </c>
      <c r="V167" s="113">
        <v>0</v>
      </c>
      <c r="W167" s="113">
        <v>0</v>
      </c>
      <c r="X167" s="113">
        <v>0</v>
      </c>
      <c r="Y167" s="113">
        <v>0</v>
      </c>
      <c r="Z167" s="113">
        <v>0</v>
      </c>
      <c r="AA167" s="113">
        <v>0</v>
      </c>
      <c r="AB167" s="113">
        <v>0</v>
      </c>
      <c r="AC167" s="113">
        <v>0</v>
      </c>
      <c r="AD167" s="113">
        <v>0</v>
      </c>
      <c r="AE167" s="113">
        <v>0</v>
      </c>
      <c r="AF167" s="113">
        <v>0</v>
      </c>
      <c r="AG167" s="113">
        <v>0</v>
      </c>
      <c r="AH167" s="113">
        <v>0</v>
      </c>
      <c r="AI167" s="113">
        <v>0</v>
      </c>
      <c r="AJ167" s="113">
        <v>0</v>
      </c>
      <c r="AK167" s="113">
        <v>0</v>
      </c>
      <c r="AL167" s="113">
        <v>0</v>
      </c>
      <c r="AM167" s="113">
        <v>0</v>
      </c>
      <c r="AN167" s="113">
        <v>0</v>
      </c>
      <c r="AO167" s="113">
        <v>0</v>
      </c>
      <c r="AP167" s="113">
        <v>0</v>
      </c>
      <c r="AQ167" s="113">
        <v>0</v>
      </c>
      <c r="AR167" s="113">
        <v>0</v>
      </c>
      <c r="AS167" s="113">
        <v>0</v>
      </c>
      <c r="AT167" s="113">
        <v>0</v>
      </c>
      <c r="AU167" s="113">
        <v>0</v>
      </c>
      <c r="AV167" s="113">
        <v>0</v>
      </c>
      <c r="AW167" s="113">
        <v>0</v>
      </c>
      <c r="AX167" s="113">
        <v>0</v>
      </c>
      <c r="AY167" s="113">
        <v>0</v>
      </c>
      <c r="AZ167" s="113">
        <v>0</v>
      </c>
      <c r="BA167" s="113">
        <v>0</v>
      </c>
      <c r="BB167" s="113">
        <v>0</v>
      </c>
      <c r="BC167" s="113">
        <v>0</v>
      </c>
      <c r="BD167" s="113">
        <v>0</v>
      </c>
      <c r="BE167" s="113">
        <v>0</v>
      </c>
      <c r="BF167" s="113">
        <v>0</v>
      </c>
      <c r="BG167" s="113"/>
      <c r="BH167" s="1"/>
      <c r="BI167" s="2"/>
      <c r="BJ167" s="1"/>
      <c r="BK167" s="113"/>
      <c r="BL167" s="1"/>
      <c r="BM167" s="113">
        <v>0</v>
      </c>
      <c r="BN167" s="113">
        <v>0</v>
      </c>
      <c r="BO167" s="113">
        <v>0</v>
      </c>
      <c r="BP167" s="113">
        <v>0</v>
      </c>
      <c r="BQ167" s="113">
        <v>0</v>
      </c>
      <c r="BR167" s="113">
        <v>0</v>
      </c>
      <c r="BS167" s="113">
        <v>0</v>
      </c>
      <c r="BT167" s="113"/>
      <c r="BU167" s="113"/>
      <c r="BV167" s="113"/>
      <c r="BW167" s="113"/>
      <c r="BX167" s="113"/>
      <c r="BY167" s="113"/>
      <c r="BZ167" s="117"/>
      <c r="CA167" s="113"/>
      <c r="CB167" s="113"/>
      <c r="CC167" s="113"/>
      <c r="CD167" s="113"/>
      <c r="CE167" s="113"/>
      <c r="CF167" s="113"/>
      <c r="CG167" s="117"/>
      <c r="CH167" s="113"/>
      <c r="CI167" s="113"/>
      <c r="CJ167" s="113"/>
      <c r="CK167" s="113"/>
      <c r="CL167" s="113"/>
      <c r="CM167" s="113"/>
      <c r="CN167" s="113"/>
      <c r="CO167" s="113"/>
      <c r="CP167" s="113"/>
      <c r="CQ167" s="113"/>
      <c r="CR167" s="117"/>
      <c r="CS167" s="113"/>
      <c r="CT167" s="113"/>
      <c r="CU167" s="113"/>
      <c r="CV167" s="113"/>
      <c r="CW167" s="113"/>
      <c r="CX167" s="113"/>
      <c r="CY167" s="117"/>
      <c r="CZ167" s="113"/>
      <c r="DA167" s="113"/>
      <c r="DB167" s="113"/>
      <c r="DC167" s="113"/>
      <c r="DD167" s="113"/>
      <c r="DE167" s="118"/>
      <c r="DF167" s="118"/>
      <c r="DG167" s="118"/>
      <c r="DH167" s="118"/>
      <c r="DI167" s="118"/>
      <c r="DJ167" s="118"/>
      <c r="DK167" s="118"/>
      <c r="DL167" s="118"/>
      <c r="DM167" s="118"/>
      <c r="DN167" s="118"/>
      <c r="DO167" s="118"/>
      <c r="DP167" s="118"/>
      <c r="DQ167" s="118"/>
      <c r="DR167" s="118"/>
      <c r="DS167" s="118"/>
      <c r="DT167" s="118"/>
      <c r="DU167" s="118"/>
      <c r="DV167" s="118"/>
      <c r="DW167" s="118"/>
    </row>
    <row r="168" spans="1:127" s="84" customFormat="1" ht="25.5" hidden="1">
      <c r="A168" s="45" t="s">
        <v>454</v>
      </c>
      <c r="B168" s="45" t="s">
        <v>454</v>
      </c>
      <c r="C168" s="46" t="s">
        <v>455</v>
      </c>
      <c r="D168" s="2"/>
      <c r="E168" s="2"/>
      <c r="F168" s="3"/>
      <c r="G168" s="3"/>
      <c r="H168" s="1"/>
      <c r="I168" s="1">
        <v>3</v>
      </c>
      <c r="J168" s="113">
        <f t="shared" ref="J168:BF168" si="252">+J55+J56+J57</f>
        <v>2833440</v>
      </c>
      <c r="K168" s="113">
        <f t="shared" si="252"/>
        <v>0</v>
      </c>
      <c r="L168" s="113">
        <f t="shared" si="252"/>
        <v>0</v>
      </c>
      <c r="M168" s="113">
        <f t="shared" si="252"/>
        <v>3606700</v>
      </c>
      <c r="N168" s="113">
        <f t="shared" si="252"/>
        <v>4339940</v>
      </c>
      <c r="O168" s="113">
        <f t="shared" si="252"/>
        <v>0</v>
      </c>
      <c r="P168" s="113">
        <f t="shared" si="252"/>
        <v>10780080</v>
      </c>
      <c r="Q168" s="113">
        <f t="shared" si="252"/>
        <v>7059470</v>
      </c>
      <c r="R168" s="113">
        <f t="shared" si="252"/>
        <v>0</v>
      </c>
      <c r="S168" s="113">
        <f t="shared" si="252"/>
        <v>0</v>
      </c>
      <c r="T168" s="113">
        <f t="shared" si="252"/>
        <v>6277530</v>
      </c>
      <c r="U168" s="113">
        <f t="shared" si="252"/>
        <v>8553950</v>
      </c>
      <c r="V168" s="113">
        <f t="shared" si="252"/>
        <v>0</v>
      </c>
      <c r="W168" s="113">
        <f t="shared" si="252"/>
        <v>21890950</v>
      </c>
      <c r="X168" s="113">
        <f t="shared" si="252"/>
        <v>4898590</v>
      </c>
      <c r="Y168" s="113">
        <f t="shared" si="252"/>
        <v>0</v>
      </c>
      <c r="Z168" s="113">
        <f t="shared" si="252"/>
        <v>0</v>
      </c>
      <c r="AA168" s="113">
        <f t="shared" si="252"/>
        <v>9772470</v>
      </c>
      <c r="AB168" s="113">
        <f t="shared" si="252"/>
        <v>8616870</v>
      </c>
      <c r="AC168" s="113">
        <f t="shared" si="252"/>
        <v>0</v>
      </c>
      <c r="AD168" s="113">
        <f t="shared" si="252"/>
        <v>23287930</v>
      </c>
      <c r="AE168" s="113">
        <f t="shared" si="252"/>
        <v>2102320</v>
      </c>
      <c r="AF168" s="113">
        <f t="shared" si="252"/>
        <v>0</v>
      </c>
      <c r="AG168" s="113">
        <f t="shared" si="252"/>
        <v>0</v>
      </c>
      <c r="AH168" s="113">
        <f t="shared" si="252"/>
        <v>3384910</v>
      </c>
      <c r="AI168" s="113">
        <f t="shared" si="252"/>
        <v>9423420</v>
      </c>
      <c r="AJ168" s="113">
        <f t="shared" si="252"/>
        <v>0</v>
      </c>
      <c r="AK168" s="113">
        <f t="shared" si="252"/>
        <v>14910650</v>
      </c>
      <c r="AL168" s="113">
        <f t="shared" si="252"/>
        <v>16893820</v>
      </c>
      <c r="AM168" s="113">
        <f t="shared" si="252"/>
        <v>0</v>
      </c>
      <c r="AN168" s="113">
        <f t="shared" si="252"/>
        <v>0</v>
      </c>
      <c r="AO168" s="113">
        <f t="shared" si="252"/>
        <v>23041610</v>
      </c>
      <c r="AP168" s="113">
        <f t="shared" si="252"/>
        <v>30934180</v>
      </c>
      <c r="AQ168" s="113">
        <f t="shared" si="252"/>
        <v>0</v>
      </c>
      <c r="AR168" s="113">
        <f t="shared" si="252"/>
        <v>70869610</v>
      </c>
      <c r="AS168" s="113">
        <f t="shared" ref="AS168:AY168" si="253">+AS55+AS56+AS57</f>
        <v>205830</v>
      </c>
      <c r="AT168" s="113">
        <f t="shared" si="253"/>
        <v>0</v>
      </c>
      <c r="AU168" s="113">
        <f t="shared" si="253"/>
        <v>0</v>
      </c>
      <c r="AV168" s="113">
        <f t="shared" si="253"/>
        <v>0</v>
      </c>
      <c r="AW168" s="113">
        <f t="shared" si="253"/>
        <v>0</v>
      </c>
      <c r="AX168" s="113">
        <f t="shared" si="253"/>
        <v>0</v>
      </c>
      <c r="AY168" s="113">
        <f t="shared" si="253"/>
        <v>205830</v>
      </c>
      <c r="AZ168" s="113">
        <f t="shared" si="252"/>
        <v>17099650</v>
      </c>
      <c r="BA168" s="113">
        <f t="shared" si="252"/>
        <v>0</v>
      </c>
      <c r="BB168" s="113">
        <f t="shared" si="252"/>
        <v>0</v>
      </c>
      <c r="BC168" s="113">
        <f t="shared" si="252"/>
        <v>23041610</v>
      </c>
      <c r="BD168" s="113">
        <f t="shared" si="252"/>
        <v>30934180</v>
      </c>
      <c r="BE168" s="113">
        <f t="shared" si="252"/>
        <v>0</v>
      </c>
      <c r="BF168" s="113">
        <f t="shared" si="252"/>
        <v>71075440</v>
      </c>
      <c r="BG168" s="113"/>
      <c r="BH168" s="1"/>
      <c r="BI168" s="2"/>
      <c r="BJ168" s="1"/>
      <c r="BK168" s="113" t="e">
        <f>+BK88+BK89+BK90+BK91+BK92</f>
        <v>#REF!</v>
      </c>
      <c r="BL168" s="1"/>
      <c r="BM168" s="113">
        <f t="shared" ref="BM168:BS168" si="254">+BM55+BM56+BM57</f>
        <v>1567.08</v>
      </c>
      <c r="BN168" s="113">
        <f t="shared" si="254"/>
        <v>1512.8</v>
      </c>
      <c r="BO168" s="113">
        <f t="shared" si="254"/>
        <v>1820.58</v>
      </c>
      <c r="BP168" s="113">
        <f t="shared" si="254"/>
        <v>1166.42</v>
      </c>
      <c r="BQ168" s="113">
        <f t="shared" si="254"/>
        <v>0</v>
      </c>
      <c r="BR168" s="113">
        <f t="shared" si="254"/>
        <v>6066.88</v>
      </c>
      <c r="BS168" s="113">
        <f t="shared" si="254"/>
        <v>6066.88</v>
      </c>
      <c r="BT168" s="113"/>
      <c r="BU168" s="113"/>
      <c r="BV168" s="113"/>
      <c r="BW168" s="113"/>
      <c r="BX168" s="113"/>
      <c r="BY168" s="113"/>
      <c r="BZ168" s="117"/>
      <c r="CA168" s="113"/>
      <c r="CB168" s="113"/>
      <c r="CC168" s="113"/>
      <c r="CD168" s="113"/>
      <c r="CE168" s="113"/>
      <c r="CF168" s="113"/>
      <c r="CG168" s="117"/>
      <c r="CH168" s="113"/>
      <c r="CI168" s="113"/>
      <c r="CJ168" s="113"/>
      <c r="CK168" s="113"/>
      <c r="CL168" s="113"/>
      <c r="CM168" s="113"/>
      <c r="CN168" s="113"/>
      <c r="CO168" s="113"/>
      <c r="CP168" s="113"/>
      <c r="CQ168" s="113"/>
      <c r="CR168" s="117"/>
      <c r="CS168" s="113"/>
      <c r="CT168" s="113"/>
      <c r="CU168" s="113"/>
      <c r="CV168" s="113"/>
      <c r="CW168" s="113"/>
      <c r="CX168" s="113"/>
      <c r="CY168" s="117"/>
      <c r="CZ168" s="113"/>
      <c r="DA168" s="113"/>
      <c r="DB168" s="113"/>
      <c r="DC168" s="113"/>
      <c r="DD168" s="113"/>
      <c r="DE168" s="118"/>
      <c r="DF168" s="118"/>
      <c r="DG168" s="118"/>
      <c r="DH168" s="118"/>
      <c r="DI168" s="118"/>
      <c r="DJ168" s="118"/>
      <c r="DK168" s="118"/>
      <c r="DL168" s="118"/>
      <c r="DM168" s="118"/>
      <c r="DN168" s="118"/>
      <c r="DO168" s="118"/>
      <c r="DP168" s="118"/>
      <c r="DQ168" s="118"/>
      <c r="DR168" s="118"/>
      <c r="DS168" s="118"/>
      <c r="DT168" s="118"/>
      <c r="DU168" s="118"/>
      <c r="DV168" s="118"/>
      <c r="DW168" s="118"/>
    </row>
    <row r="169" spans="1:127" s="84" customFormat="1" hidden="1">
      <c r="A169" s="13" t="s">
        <v>413</v>
      </c>
      <c r="B169" s="13" t="s">
        <v>413</v>
      </c>
      <c r="C169" s="10" t="s">
        <v>456</v>
      </c>
      <c r="D169" s="2"/>
      <c r="E169" s="2"/>
      <c r="F169" s="3"/>
      <c r="G169" s="3"/>
      <c r="H169" s="1"/>
      <c r="I169" s="1">
        <v>1</v>
      </c>
      <c r="J169" s="113">
        <f t="shared" ref="J169:AO169" si="255">+J131</f>
        <v>0</v>
      </c>
      <c r="K169" s="113">
        <f t="shared" si="255"/>
        <v>0</v>
      </c>
      <c r="L169" s="113">
        <f t="shared" si="255"/>
        <v>0</v>
      </c>
      <c r="M169" s="113">
        <f t="shared" si="255"/>
        <v>0</v>
      </c>
      <c r="N169" s="113">
        <f t="shared" si="255"/>
        <v>0</v>
      </c>
      <c r="O169" s="113">
        <f t="shared" si="255"/>
        <v>0</v>
      </c>
      <c r="P169" s="113">
        <f t="shared" si="255"/>
        <v>0</v>
      </c>
      <c r="Q169" s="113">
        <f t="shared" si="255"/>
        <v>0</v>
      </c>
      <c r="R169" s="113">
        <f t="shared" si="255"/>
        <v>0</v>
      </c>
      <c r="S169" s="113">
        <f t="shared" si="255"/>
        <v>0</v>
      </c>
      <c r="T169" s="113">
        <f t="shared" si="255"/>
        <v>0</v>
      </c>
      <c r="U169" s="113">
        <f t="shared" si="255"/>
        <v>0</v>
      </c>
      <c r="V169" s="113">
        <f t="shared" si="255"/>
        <v>0</v>
      </c>
      <c r="W169" s="113">
        <f t="shared" si="255"/>
        <v>0</v>
      </c>
      <c r="X169" s="113">
        <f t="shared" si="255"/>
        <v>0</v>
      </c>
      <c r="Y169" s="113">
        <f t="shared" si="255"/>
        <v>0</v>
      </c>
      <c r="Z169" s="113">
        <f t="shared" si="255"/>
        <v>0</v>
      </c>
      <c r="AA169" s="113">
        <f t="shared" si="255"/>
        <v>0</v>
      </c>
      <c r="AB169" s="113">
        <f t="shared" si="255"/>
        <v>0</v>
      </c>
      <c r="AC169" s="113">
        <f t="shared" si="255"/>
        <v>0</v>
      </c>
      <c r="AD169" s="113">
        <f t="shared" si="255"/>
        <v>0</v>
      </c>
      <c r="AE169" s="113">
        <f t="shared" si="255"/>
        <v>0</v>
      </c>
      <c r="AF169" s="113">
        <f t="shared" si="255"/>
        <v>0</v>
      </c>
      <c r="AG169" s="113">
        <f t="shared" si="255"/>
        <v>0</v>
      </c>
      <c r="AH169" s="113">
        <f t="shared" si="255"/>
        <v>0</v>
      </c>
      <c r="AI169" s="113">
        <f t="shared" si="255"/>
        <v>0</v>
      </c>
      <c r="AJ169" s="113">
        <f t="shared" si="255"/>
        <v>0</v>
      </c>
      <c r="AK169" s="113">
        <f t="shared" si="255"/>
        <v>0</v>
      </c>
      <c r="AL169" s="113">
        <f t="shared" si="255"/>
        <v>0</v>
      </c>
      <c r="AM169" s="113">
        <f t="shared" si="255"/>
        <v>0</v>
      </c>
      <c r="AN169" s="113">
        <f t="shared" si="255"/>
        <v>0</v>
      </c>
      <c r="AO169" s="113">
        <f t="shared" si="255"/>
        <v>0</v>
      </c>
      <c r="AP169" s="113">
        <f t="shared" ref="AP169:BF169" si="256">+AP131</f>
        <v>0</v>
      </c>
      <c r="AQ169" s="113">
        <f t="shared" si="256"/>
        <v>0</v>
      </c>
      <c r="AR169" s="113">
        <f t="shared" si="256"/>
        <v>0</v>
      </c>
      <c r="AS169" s="113">
        <f t="shared" si="256"/>
        <v>0</v>
      </c>
      <c r="AT169" s="113">
        <f t="shared" si="256"/>
        <v>0</v>
      </c>
      <c r="AU169" s="113">
        <f t="shared" si="256"/>
        <v>0</v>
      </c>
      <c r="AV169" s="113">
        <f t="shared" si="256"/>
        <v>0</v>
      </c>
      <c r="AW169" s="113">
        <f t="shared" si="256"/>
        <v>0</v>
      </c>
      <c r="AX169" s="113">
        <f t="shared" si="256"/>
        <v>0</v>
      </c>
      <c r="AY169" s="113">
        <f t="shared" si="256"/>
        <v>0</v>
      </c>
      <c r="AZ169" s="113">
        <f t="shared" si="256"/>
        <v>0</v>
      </c>
      <c r="BA169" s="113">
        <f t="shared" si="256"/>
        <v>0</v>
      </c>
      <c r="BB169" s="113">
        <f t="shared" si="256"/>
        <v>0</v>
      </c>
      <c r="BC169" s="113">
        <f t="shared" si="256"/>
        <v>0</v>
      </c>
      <c r="BD169" s="113">
        <f t="shared" si="256"/>
        <v>0</v>
      </c>
      <c r="BE169" s="113">
        <f t="shared" si="256"/>
        <v>0</v>
      </c>
      <c r="BF169" s="113">
        <f t="shared" si="256"/>
        <v>0</v>
      </c>
      <c r="BG169" s="113"/>
      <c r="BH169" s="1"/>
      <c r="BI169" s="2"/>
      <c r="BJ169" s="1"/>
      <c r="BK169" s="113" t="e">
        <f>+BK87</f>
        <v>#REF!</v>
      </c>
      <c r="BL169" s="1"/>
      <c r="BM169" s="113">
        <f t="shared" ref="BM169:BS169" si="257">+BM131</f>
        <v>0</v>
      </c>
      <c r="BN169" s="113">
        <f t="shared" si="257"/>
        <v>0</v>
      </c>
      <c r="BO169" s="113">
        <f t="shared" si="257"/>
        <v>0</v>
      </c>
      <c r="BP169" s="113">
        <f t="shared" si="257"/>
        <v>0</v>
      </c>
      <c r="BQ169" s="113">
        <f t="shared" si="257"/>
        <v>0</v>
      </c>
      <c r="BR169" s="113">
        <f t="shared" si="257"/>
        <v>0</v>
      </c>
      <c r="BS169" s="113">
        <f t="shared" si="257"/>
        <v>0</v>
      </c>
      <c r="BT169" s="113"/>
      <c r="BU169" s="113"/>
      <c r="BV169" s="113"/>
      <c r="BW169" s="113"/>
      <c r="BX169" s="113"/>
      <c r="BY169" s="113"/>
      <c r="BZ169" s="117"/>
      <c r="CA169" s="113"/>
      <c r="CB169" s="113"/>
      <c r="CC169" s="113"/>
      <c r="CD169" s="113"/>
      <c r="CE169" s="113"/>
      <c r="CF169" s="113"/>
      <c r="CG169" s="117"/>
      <c r="CH169" s="113"/>
      <c r="CI169" s="113"/>
      <c r="CJ169" s="113"/>
      <c r="CK169" s="113"/>
      <c r="CL169" s="113"/>
      <c r="CM169" s="113"/>
      <c r="CN169" s="113"/>
      <c r="CO169" s="113"/>
      <c r="CP169" s="113"/>
      <c r="CQ169" s="113"/>
      <c r="CR169" s="117"/>
      <c r="CS169" s="113"/>
      <c r="CT169" s="113"/>
      <c r="CU169" s="113"/>
      <c r="CV169" s="113"/>
      <c r="CW169" s="113"/>
      <c r="CX169" s="113"/>
      <c r="CY169" s="117"/>
      <c r="CZ169" s="113"/>
      <c r="DA169" s="113"/>
      <c r="DB169" s="113"/>
      <c r="DC169" s="113"/>
      <c r="DD169" s="113"/>
      <c r="DE169" s="118"/>
      <c r="DF169" s="118"/>
      <c r="DG169" s="118"/>
      <c r="DH169" s="118"/>
      <c r="DI169" s="118"/>
      <c r="DJ169" s="118"/>
      <c r="DK169" s="118"/>
      <c r="DL169" s="118"/>
      <c r="DM169" s="118"/>
      <c r="DN169" s="118"/>
      <c r="DO169" s="118"/>
      <c r="DP169" s="118"/>
      <c r="DQ169" s="118"/>
      <c r="DR169" s="118"/>
      <c r="DS169" s="118"/>
      <c r="DT169" s="118"/>
      <c r="DU169" s="118"/>
      <c r="DV169" s="118"/>
      <c r="DW169" s="118"/>
    </row>
    <row r="170" spans="1:127" s="84" customFormat="1" hidden="1">
      <c r="A170" s="13" t="s">
        <v>457</v>
      </c>
      <c r="B170" s="13" t="s">
        <v>457</v>
      </c>
      <c r="C170" s="10" t="s">
        <v>457</v>
      </c>
      <c r="D170" s="2"/>
      <c r="E170" s="2"/>
      <c r="F170" s="3"/>
      <c r="G170" s="3"/>
      <c r="H170" s="1"/>
      <c r="I170" s="1">
        <v>1</v>
      </c>
      <c r="J170" s="113">
        <f t="shared" ref="J170:AO170" si="258">+J62</f>
        <v>51910</v>
      </c>
      <c r="K170" s="113">
        <f t="shared" si="258"/>
        <v>0</v>
      </c>
      <c r="L170" s="113">
        <f t="shared" si="258"/>
        <v>0</v>
      </c>
      <c r="M170" s="113">
        <f t="shared" si="258"/>
        <v>464110</v>
      </c>
      <c r="N170" s="113">
        <f t="shared" si="258"/>
        <v>0</v>
      </c>
      <c r="O170" s="113">
        <f t="shared" si="258"/>
        <v>0</v>
      </c>
      <c r="P170" s="113">
        <f t="shared" si="258"/>
        <v>516020</v>
      </c>
      <c r="Q170" s="113">
        <f t="shared" si="258"/>
        <v>398990</v>
      </c>
      <c r="R170" s="113">
        <f t="shared" si="258"/>
        <v>0</v>
      </c>
      <c r="S170" s="113">
        <f t="shared" si="258"/>
        <v>0</v>
      </c>
      <c r="T170" s="113">
        <f t="shared" si="258"/>
        <v>4110050</v>
      </c>
      <c r="U170" s="113">
        <f t="shared" si="258"/>
        <v>0</v>
      </c>
      <c r="V170" s="113">
        <f t="shared" si="258"/>
        <v>0</v>
      </c>
      <c r="W170" s="113">
        <f t="shared" si="258"/>
        <v>4509040</v>
      </c>
      <c r="X170" s="113">
        <f t="shared" si="258"/>
        <v>387850</v>
      </c>
      <c r="Y170" s="113">
        <f t="shared" si="258"/>
        <v>0</v>
      </c>
      <c r="Z170" s="113">
        <f t="shared" si="258"/>
        <v>0</v>
      </c>
      <c r="AA170" s="113">
        <f t="shared" si="258"/>
        <v>2945880</v>
      </c>
      <c r="AB170" s="113">
        <f t="shared" si="258"/>
        <v>0</v>
      </c>
      <c r="AC170" s="113">
        <f t="shared" si="258"/>
        <v>0</v>
      </c>
      <c r="AD170" s="113">
        <f t="shared" si="258"/>
        <v>3333730</v>
      </c>
      <c r="AE170" s="113">
        <f t="shared" si="258"/>
        <v>114500</v>
      </c>
      <c r="AF170" s="113">
        <f t="shared" si="258"/>
        <v>0</v>
      </c>
      <c r="AG170" s="113">
        <f t="shared" si="258"/>
        <v>0</v>
      </c>
      <c r="AH170" s="113">
        <f t="shared" si="258"/>
        <v>917790</v>
      </c>
      <c r="AI170" s="113">
        <f t="shared" si="258"/>
        <v>1135310</v>
      </c>
      <c r="AJ170" s="113">
        <f t="shared" si="258"/>
        <v>0</v>
      </c>
      <c r="AK170" s="113">
        <f t="shared" si="258"/>
        <v>2167600</v>
      </c>
      <c r="AL170" s="113">
        <f t="shared" si="258"/>
        <v>953250</v>
      </c>
      <c r="AM170" s="113">
        <f t="shared" si="258"/>
        <v>0</v>
      </c>
      <c r="AN170" s="113">
        <f t="shared" si="258"/>
        <v>0</v>
      </c>
      <c r="AO170" s="113">
        <f t="shared" si="258"/>
        <v>8437830</v>
      </c>
      <c r="AP170" s="113">
        <f t="shared" ref="AP170:BF170" si="259">+AP62</f>
        <v>1135310</v>
      </c>
      <c r="AQ170" s="113">
        <f t="shared" si="259"/>
        <v>0</v>
      </c>
      <c r="AR170" s="113">
        <f t="shared" si="259"/>
        <v>10526390</v>
      </c>
      <c r="AS170" s="113">
        <f t="shared" si="259"/>
        <v>46430</v>
      </c>
      <c r="AT170" s="113">
        <f t="shared" si="259"/>
        <v>0</v>
      </c>
      <c r="AU170" s="113">
        <f t="shared" si="259"/>
        <v>0</v>
      </c>
      <c r="AV170" s="113">
        <f t="shared" si="259"/>
        <v>0</v>
      </c>
      <c r="AW170" s="113">
        <f t="shared" si="259"/>
        <v>0</v>
      </c>
      <c r="AX170" s="113">
        <f t="shared" si="259"/>
        <v>0</v>
      </c>
      <c r="AY170" s="113">
        <f t="shared" si="259"/>
        <v>46430</v>
      </c>
      <c r="AZ170" s="113">
        <f t="shared" si="259"/>
        <v>999680</v>
      </c>
      <c r="BA170" s="113">
        <f t="shared" si="259"/>
        <v>0</v>
      </c>
      <c r="BB170" s="113">
        <f t="shared" si="259"/>
        <v>0</v>
      </c>
      <c r="BC170" s="113">
        <f t="shared" si="259"/>
        <v>8437830</v>
      </c>
      <c r="BD170" s="113">
        <f t="shared" si="259"/>
        <v>1135310</v>
      </c>
      <c r="BE170" s="113">
        <f t="shared" si="259"/>
        <v>0</v>
      </c>
      <c r="BF170" s="113">
        <f t="shared" si="259"/>
        <v>10572820</v>
      </c>
      <c r="BG170" s="113"/>
      <c r="BH170" s="1"/>
      <c r="BI170" s="2"/>
      <c r="BJ170" s="1"/>
      <c r="BK170" s="113"/>
      <c r="BL170" s="1"/>
      <c r="BM170" s="113">
        <f t="shared" ref="BM170:BS170" si="260">+BM62</f>
        <v>0</v>
      </c>
      <c r="BN170" s="113">
        <f t="shared" si="260"/>
        <v>0</v>
      </c>
      <c r="BO170" s="113">
        <f t="shared" si="260"/>
        <v>0</v>
      </c>
      <c r="BP170" s="113">
        <f t="shared" si="260"/>
        <v>0</v>
      </c>
      <c r="BQ170" s="113">
        <f t="shared" si="260"/>
        <v>0</v>
      </c>
      <c r="BR170" s="113">
        <f t="shared" si="260"/>
        <v>0</v>
      </c>
      <c r="BS170" s="113">
        <f t="shared" si="260"/>
        <v>0</v>
      </c>
      <c r="BT170" s="113"/>
      <c r="BU170" s="113"/>
      <c r="BV170" s="113"/>
      <c r="BW170" s="113"/>
      <c r="BX170" s="113"/>
      <c r="BY170" s="113"/>
      <c r="BZ170" s="117"/>
      <c r="CA170" s="113"/>
      <c r="CB170" s="113"/>
      <c r="CC170" s="113"/>
      <c r="CD170" s="113"/>
      <c r="CE170" s="113"/>
      <c r="CF170" s="113"/>
      <c r="CG170" s="117"/>
      <c r="CH170" s="113"/>
      <c r="CI170" s="113"/>
      <c r="CJ170" s="113"/>
      <c r="CK170" s="113"/>
      <c r="CL170" s="113"/>
      <c r="CM170" s="113"/>
      <c r="CN170" s="113"/>
      <c r="CO170" s="113"/>
      <c r="CP170" s="113"/>
      <c r="CQ170" s="113"/>
      <c r="CR170" s="117"/>
      <c r="CS170" s="113"/>
      <c r="CT170" s="113"/>
      <c r="CU170" s="113"/>
      <c r="CV170" s="113"/>
      <c r="CW170" s="113"/>
      <c r="CX170" s="113"/>
      <c r="CY170" s="117"/>
      <c r="CZ170" s="113"/>
      <c r="DA170" s="113"/>
      <c r="DB170" s="113"/>
      <c r="DC170" s="113"/>
      <c r="DD170" s="113"/>
      <c r="DE170" s="118"/>
      <c r="DF170" s="118"/>
      <c r="DG170" s="118"/>
      <c r="DH170" s="118"/>
      <c r="DI170" s="118"/>
      <c r="DJ170" s="118"/>
      <c r="DK170" s="118"/>
      <c r="DL170" s="118"/>
      <c r="DM170" s="118"/>
      <c r="DN170" s="118"/>
      <c r="DO170" s="118"/>
      <c r="DP170" s="118"/>
      <c r="DQ170" s="118"/>
      <c r="DR170" s="118"/>
      <c r="DS170" s="118"/>
      <c r="DT170" s="118"/>
      <c r="DU170" s="118"/>
      <c r="DV170" s="118"/>
      <c r="DW170" s="118"/>
    </row>
    <row r="171" spans="1:127" s="84" customFormat="1" ht="25.5" hidden="1">
      <c r="A171" s="45" t="s">
        <v>458</v>
      </c>
      <c r="B171" s="45" t="s">
        <v>458</v>
      </c>
      <c r="C171" s="46" t="s">
        <v>459</v>
      </c>
      <c r="D171" s="2"/>
      <c r="E171" s="2"/>
      <c r="F171" s="3"/>
      <c r="G171" s="3"/>
      <c r="H171" s="1"/>
      <c r="I171" s="1">
        <v>1</v>
      </c>
      <c r="J171" s="113">
        <f t="shared" ref="J171:BF171" si="261">+J14</f>
        <v>2075000</v>
      </c>
      <c r="K171" s="113">
        <f t="shared" si="261"/>
        <v>0</v>
      </c>
      <c r="L171" s="113">
        <f t="shared" si="261"/>
        <v>0</v>
      </c>
      <c r="M171" s="113">
        <f t="shared" si="261"/>
        <v>0</v>
      </c>
      <c r="N171" s="113">
        <f t="shared" si="261"/>
        <v>0</v>
      </c>
      <c r="O171" s="113">
        <f t="shared" si="261"/>
        <v>0</v>
      </c>
      <c r="P171" s="113">
        <f t="shared" si="261"/>
        <v>2075000</v>
      </c>
      <c r="Q171" s="113">
        <f t="shared" si="261"/>
        <v>223600</v>
      </c>
      <c r="R171" s="113">
        <f t="shared" si="261"/>
        <v>0</v>
      </c>
      <c r="S171" s="113">
        <f t="shared" si="261"/>
        <v>0</v>
      </c>
      <c r="T171" s="113">
        <f t="shared" si="261"/>
        <v>0</v>
      </c>
      <c r="U171" s="113">
        <f t="shared" si="261"/>
        <v>412940</v>
      </c>
      <c r="V171" s="113">
        <f t="shared" si="261"/>
        <v>0</v>
      </c>
      <c r="W171" s="113">
        <f t="shared" si="261"/>
        <v>636540</v>
      </c>
      <c r="X171" s="113">
        <f t="shared" si="261"/>
        <v>894600</v>
      </c>
      <c r="Y171" s="113">
        <f t="shared" si="261"/>
        <v>0</v>
      </c>
      <c r="Z171" s="113">
        <f t="shared" si="261"/>
        <v>0</v>
      </c>
      <c r="AA171" s="113">
        <f t="shared" si="261"/>
        <v>0</v>
      </c>
      <c r="AB171" s="113">
        <f t="shared" si="261"/>
        <v>1765790</v>
      </c>
      <c r="AC171" s="113">
        <f t="shared" si="261"/>
        <v>0</v>
      </c>
      <c r="AD171" s="113">
        <f t="shared" si="261"/>
        <v>2660390</v>
      </c>
      <c r="AE171" s="113">
        <f t="shared" si="261"/>
        <v>1118200</v>
      </c>
      <c r="AF171" s="113">
        <f t="shared" si="261"/>
        <v>0</v>
      </c>
      <c r="AG171" s="113">
        <f t="shared" si="261"/>
        <v>0</v>
      </c>
      <c r="AH171" s="113">
        <f t="shared" si="261"/>
        <v>0</v>
      </c>
      <c r="AI171" s="113">
        <f t="shared" si="261"/>
        <v>2382970</v>
      </c>
      <c r="AJ171" s="113">
        <f t="shared" si="261"/>
        <v>0</v>
      </c>
      <c r="AK171" s="113">
        <f t="shared" si="261"/>
        <v>3501170</v>
      </c>
      <c r="AL171" s="113">
        <f t="shared" si="261"/>
        <v>4311400</v>
      </c>
      <c r="AM171" s="113">
        <f t="shared" si="261"/>
        <v>0</v>
      </c>
      <c r="AN171" s="113">
        <f t="shared" si="261"/>
        <v>0</v>
      </c>
      <c r="AO171" s="113">
        <f t="shared" si="261"/>
        <v>0</v>
      </c>
      <c r="AP171" s="113">
        <f t="shared" si="261"/>
        <v>4561700</v>
      </c>
      <c r="AQ171" s="113">
        <f t="shared" si="261"/>
        <v>0</v>
      </c>
      <c r="AR171" s="113">
        <f t="shared" si="261"/>
        <v>8873100</v>
      </c>
      <c r="AS171" s="113">
        <f t="shared" ref="AS171:AY171" si="262">+AS14</f>
        <v>4424600</v>
      </c>
      <c r="AT171" s="113">
        <f t="shared" si="262"/>
        <v>0</v>
      </c>
      <c r="AU171" s="113">
        <f t="shared" si="262"/>
        <v>0</v>
      </c>
      <c r="AV171" s="113">
        <f t="shared" si="262"/>
        <v>0</v>
      </c>
      <c r="AW171" s="113">
        <f t="shared" si="262"/>
        <v>4222400</v>
      </c>
      <c r="AX171" s="113">
        <f t="shared" si="262"/>
        <v>0</v>
      </c>
      <c r="AY171" s="113">
        <f t="shared" si="262"/>
        <v>8647000</v>
      </c>
      <c r="AZ171" s="113">
        <f t="shared" si="261"/>
        <v>8736000</v>
      </c>
      <c r="BA171" s="113">
        <f t="shared" si="261"/>
        <v>0</v>
      </c>
      <c r="BB171" s="113">
        <f t="shared" si="261"/>
        <v>0</v>
      </c>
      <c r="BC171" s="113">
        <f t="shared" si="261"/>
        <v>0</v>
      </c>
      <c r="BD171" s="113">
        <f t="shared" si="261"/>
        <v>8784100</v>
      </c>
      <c r="BE171" s="113">
        <f t="shared" si="261"/>
        <v>0</v>
      </c>
      <c r="BF171" s="113">
        <f t="shared" si="261"/>
        <v>17520100</v>
      </c>
      <c r="BG171" s="113"/>
      <c r="BH171" s="1"/>
      <c r="BI171" s="2"/>
      <c r="BJ171" s="1"/>
      <c r="BK171" s="113">
        <f>+BK125</f>
        <v>0</v>
      </c>
      <c r="BL171" s="1"/>
      <c r="BM171" s="113">
        <f t="shared" ref="BM171:BS171" si="263">+BM14</f>
        <v>2075</v>
      </c>
      <c r="BN171" s="113">
        <f t="shared" si="263"/>
        <v>636.54</v>
      </c>
      <c r="BO171" s="113">
        <f t="shared" si="263"/>
        <v>2660.39</v>
      </c>
      <c r="BP171" s="113">
        <f t="shared" si="263"/>
        <v>3501.17</v>
      </c>
      <c r="BQ171" s="113">
        <f t="shared" si="263"/>
        <v>8647</v>
      </c>
      <c r="BR171" s="113">
        <f t="shared" si="263"/>
        <v>8873.1</v>
      </c>
      <c r="BS171" s="113">
        <f t="shared" si="263"/>
        <v>17520.099999999999</v>
      </c>
      <c r="BT171" s="113"/>
      <c r="BU171" s="113"/>
      <c r="BV171" s="113"/>
      <c r="BW171" s="113"/>
      <c r="BX171" s="113"/>
      <c r="BY171" s="113"/>
      <c r="BZ171" s="117"/>
      <c r="CA171" s="113"/>
      <c r="CB171" s="113"/>
      <c r="CC171" s="113"/>
      <c r="CD171" s="113"/>
      <c r="CE171" s="113"/>
      <c r="CF171" s="113"/>
      <c r="CG171" s="117"/>
      <c r="CH171" s="113"/>
      <c r="CI171" s="113"/>
      <c r="CJ171" s="113"/>
      <c r="CK171" s="113"/>
      <c r="CL171" s="113"/>
      <c r="CM171" s="113"/>
      <c r="CN171" s="113"/>
      <c r="CO171" s="113"/>
      <c r="CP171" s="113"/>
      <c r="CQ171" s="113"/>
      <c r="CR171" s="117"/>
      <c r="CS171" s="113"/>
      <c r="CT171" s="113"/>
      <c r="CU171" s="113"/>
      <c r="CV171" s="113"/>
      <c r="CW171" s="113"/>
      <c r="CX171" s="113"/>
      <c r="CY171" s="117"/>
      <c r="CZ171" s="113"/>
      <c r="DA171" s="113"/>
      <c r="DB171" s="113"/>
      <c r="DC171" s="113"/>
      <c r="DD171" s="113"/>
      <c r="DE171" s="118"/>
      <c r="DF171" s="118"/>
      <c r="DG171" s="118"/>
      <c r="DH171" s="118"/>
      <c r="DI171" s="118"/>
      <c r="DJ171" s="118"/>
      <c r="DK171" s="118"/>
      <c r="DL171" s="118"/>
      <c r="DM171" s="118"/>
      <c r="DN171" s="118"/>
      <c r="DO171" s="118"/>
      <c r="DP171" s="118"/>
      <c r="DQ171" s="118"/>
      <c r="DR171" s="118"/>
      <c r="DS171" s="118"/>
      <c r="DT171" s="118"/>
      <c r="DU171" s="118"/>
      <c r="DV171" s="118"/>
      <c r="DW171" s="118"/>
    </row>
    <row r="172" spans="1:127" s="84" customFormat="1" ht="25.5" hidden="1">
      <c r="A172" s="13" t="s">
        <v>460</v>
      </c>
      <c r="B172" s="13" t="s">
        <v>460</v>
      </c>
      <c r="C172" s="10" t="s">
        <v>461</v>
      </c>
      <c r="D172" s="2"/>
      <c r="E172" s="2"/>
      <c r="F172" s="3"/>
      <c r="G172" s="3"/>
      <c r="H172" s="1"/>
      <c r="I172" s="1">
        <v>0</v>
      </c>
      <c r="J172" s="113"/>
      <c r="K172" s="113"/>
      <c r="L172" s="113"/>
      <c r="M172" s="113"/>
      <c r="N172" s="113"/>
      <c r="O172" s="113"/>
      <c r="P172" s="117"/>
      <c r="Q172" s="113"/>
      <c r="R172" s="113"/>
      <c r="S172" s="113"/>
      <c r="T172" s="113"/>
      <c r="U172" s="113"/>
      <c r="V172" s="113"/>
      <c r="W172" s="117"/>
      <c r="X172" s="113"/>
      <c r="Y172" s="113"/>
      <c r="Z172" s="113"/>
      <c r="AA172" s="113"/>
      <c r="AB172" s="113"/>
      <c r="AC172" s="113"/>
      <c r="AD172" s="117"/>
      <c r="AE172" s="113"/>
      <c r="AF172" s="113"/>
      <c r="AG172" s="113"/>
      <c r="AH172" s="113"/>
      <c r="AI172" s="113"/>
      <c r="AJ172" s="113"/>
      <c r="AK172" s="117"/>
      <c r="AL172" s="113"/>
      <c r="AM172" s="113"/>
      <c r="AN172" s="113"/>
      <c r="AO172" s="113"/>
      <c r="AP172" s="113"/>
      <c r="AQ172" s="113"/>
      <c r="AR172" s="113"/>
      <c r="AS172" s="113"/>
      <c r="AT172" s="113"/>
      <c r="AU172" s="113"/>
      <c r="AV172" s="113"/>
      <c r="AW172" s="113"/>
      <c r="AX172" s="113"/>
      <c r="AY172" s="117"/>
      <c r="AZ172" s="113"/>
      <c r="BA172" s="113"/>
      <c r="BB172" s="113"/>
      <c r="BC172" s="113"/>
      <c r="BD172" s="113"/>
      <c r="BE172" s="113"/>
      <c r="BF172" s="113"/>
      <c r="BG172" s="113"/>
      <c r="BH172" s="1"/>
      <c r="BI172" s="2"/>
      <c r="BJ172" s="1"/>
      <c r="BK172" s="113"/>
      <c r="BL172" s="1"/>
      <c r="BM172" s="117"/>
      <c r="BN172" s="117"/>
      <c r="BO172" s="117"/>
      <c r="BP172" s="117"/>
      <c r="BQ172" s="117"/>
      <c r="BR172" s="113"/>
      <c r="BS172" s="113"/>
      <c r="BT172" s="113"/>
      <c r="BU172" s="113"/>
      <c r="BV172" s="113"/>
      <c r="BW172" s="113"/>
      <c r="BX172" s="113"/>
      <c r="BY172" s="113"/>
      <c r="BZ172" s="117"/>
      <c r="CA172" s="113"/>
      <c r="CB172" s="113"/>
      <c r="CC172" s="113"/>
      <c r="CD172" s="113"/>
      <c r="CE172" s="113"/>
      <c r="CF172" s="113"/>
      <c r="CG172" s="117"/>
      <c r="CH172" s="113"/>
      <c r="CI172" s="113"/>
      <c r="CJ172" s="113"/>
      <c r="CK172" s="113"/>
      <c r="CL172" s="113"/>
      <c r="CM172" s="113"/>
      <c r="CN172" s="113"/>
      <c r="CO172" s="113"/>
      <c r="CP172" s="113"/>
      <c r="CQ172" s="113"/>
      <c r="CR172" s="117"/>
      <c r="CS172" s="113"/>
      <c r="CT172" s="113"/>
      <c r="CU172" s="113"/>
      <c r="CV172" s="113"/>
      <c r="CW172" s="113"/>
      <c r="CX172" s="113"/>
      <c r="CY172" s="117"/>
      <c r="CZ172" s="113"/>
      <c r="DA172" s="113"/>
      <c r="DB172" s="113"/>
      <c r="DC172" s="113"/>
      <c r="DD172" s="113"/>
      <c r="DE172" s="118"/>
      <c r="DF172" s="118"/>
      <c r="DG172" s="118"/>
      <c r="DH172" s="118"/>
      <c r="DI172" s="118"/>
      <c r="DJ172" s="118"/>
      <c r="DK172" s="118"/>
      <c r="DL172" s="118"/>
      <c r="DM172" s="118"/>
      <c r="DN172" s="118"/>
      <c r="DO172" s="118"/>
      <c r="DP172" s="118"/>
      <c r="DQ172" s="118"/>
      <c r="DR172" s="118"/>
      <c r="DS172" s="118"/>
      <c r="DT172" s="118"/>
      <c r="DU172" s="118"/>
      <c r="DV172" s="118"/>
      <c r="DW172" s="118"/>
    </row>
    <row r="173" spans="1:127" s="84" customFormat="1" ht="38.25" hidden="1">
      <c r="A173" s="13" t="s">
        <v>462</v>
      </c>
      <c r="B173" s="13" t="s">
        <v>462</v>
      </c>
      <c r="C173" s="34" t="s">
        <v>463</v>
      </c>
      <c r="D173" s="2"/>
      <c r="E173" s="2"/>
      <c r="F173" s="3"/>
      <c r="G173" s="3"/>
      <c r="H173" s="1"/>
      <c r="I173" s="1">
        <v>1</v>
      </c>
      <c r="J173" s="113">
        <f t="shared" ref="J173:AO173" si="264">+J113</f>
        <v>2600000</v>
      </c>
      <c r="K173" s="113">
        <f t="shared" si="264"/>
        <v>0</v>
      </c>
      <c r="L173" s="113">
        <f t="shared" si="264"/>
        <v>0</v>
      </c>
      <c r="M173" s="113">
        <f t="shared" si="264"/>
        <v>0</v>
      </c>
      <c r="N173" s="113">
        <f t="shared" si="264"/>
        <v>0</v>
      </c>
      <c r="O173" s="113">
        <f t="shared" si="264"/>
        <v>0</v>
      </c>
      <c r="P173" s="113">
        <f t="shared" si="264"/>
        <v>2600000</v>
      </c>
      <c r="Q173" s="113">
        <f t="shared" si="264"/>
        <v>1298350</v>
      </c>
      <c r="R173" s="113">
        <f t="shared" si="264"/>
        <v>0</v>
      </c>
      <c r="S173" s="113">
        <f t="shared" si="264"/>
        <v>0</v>
      </c>
      <c r="T173" s="113">
        <f t="shared" si="264"/>
        <v>0</v>
      </c>
      <c r="U173" s="113">
        <f t="shared" si="264"/>
        <v>0</v>
      </c>
      <c r="V173" s="113">
        <f t="shared" si="264"/>
        <v>0</v>
      </c>
      <c r="W173" s="113">
        <f t="shared" si="264"/>
        <v>1298350</v>
      </c>
      <c r="X173" s="113">
        <f t="shared" si="264"/>
        <v>1298350</v>
      </c>
      <c r="Y173" s="113">
        <f t="shared" si="264"/>
        <v>0</v>
      </c>
      <c r="Z173" s="113">
        <f t="shared" si="264"/>
        <v>0</v>
      </c>
      <c r="AA173" s="113">
        <f t="shared" si="264"/>
        <v>0</v>
      </c>
      <c r="AB173" s="113">
        <f t="shared" si="264"/>
        <v>0</v>
      </c>
      <c r="AC173" s="113">
        <f t="shared" si="264"/>
        <v>0</v>
      </c>
      <c r="AD173" s="113">
        <f t="shared" si="264"/>
        <v>1298350</v>
      </c>
      <c r="AE173" s="113">
        <f t="shared" si="264"/>
        <v>1298350</v>
      </c>
      <c r="AF173" s="113">
        <f t="shared" si="264"/>
        <v>0</v>
      </c>
      <c r="AG173" s="113">
        <f t="shared" si="264"/>
        <v>0</v>
      </c>
      <c r="AH173" s="113">
        <f t="shared" si="264"/>
        <v>0</v>
      </c>
      <c r="AI173" s="113">
        <f t="shared" si="264"/>
        <v>0</v>
      </c>
      <c r="AJ173" s="113">
        <f t="shared" si="264"/>
        <v>0</v>
      </c>
      <c r="AK173" s="113">
        <f t="shared" si="264"/>
        <v>1298350</v>
      </c>
      <c r="AL173" s="113">
        <f t="shared" si="264"/>
        <v>6495050</v>
      </c>
      <c r="AM173" s="113">
        <f t="shared" si="264"/>
        <v>0</v>
      </c>
      <c r="AN173" s="113">
        <f t="shared" si="264"/>
        <v>0</v>
      </c>
      <c r="AO173" s="113">
        <f t="shared" si="264"/>
        <v>0</v>
      </c>
      <c r="AP173" s="113">
        <f t="shared" ref="AP173:BF173" si="265">+AP113</f>
        <v>0</v>
      </c>
      <c r="AQ173" s="113">
        <f t="shared" si="265"/>
        <v>0</v>
      </c>
      <c r="AR173" s="113">
        <f t="shared" si="265"/>
        <v>6495050</v>
      </c>
      <c r="AS173" s="113">
        <f t="shared" si="265"/>
        <v>3894960</v>
      </c>
      <c r="AT173" s="113">
        <f t="shared" si="265"/>
        <v>0</v>
      </c>
      <c r="AU173" s="113">
        <f t="shared" si="265"/>
        <v>0</v>
      </c>
      <c r="AV173" s="113">
        <f t="shared" si="265"/>
        <v>0</v>
      </c>
      <c r="AW173" s="113">
        <f t="shared" si="265"/>
        <v>0</v>
      </c>
      <c r="AX173" s="113">
        <f t="shared" si="265"/>
        <v>0</v>
      </c>
      <c r="AY173" s="113">
        <f t="shared" si="265"/>
        <v>3894960</v>
      </c>
      <c r="AZ173" s="113">
        <f t="shared" si="265"/>
        <v>10390010</v>
      </c>
      <c r="BA173" s="113">
        <f t="shared" si="265"/>
        <v>0</v>
      </c>
      <c r="BB173" s="113">
        <f t="shared" si="265"/>
        <v>0</v>
      </c>
      <c r="BC173" s="113">
        <f t="shared" si="265"/>
        <v>0</v>
      </c>
      <c r="BD173" s="113">
        <f t="shared" si="265"/>
        <v>0</v>
      </c>
      <c r="BE173" s="113">
        <f t="shared" si="265"/>
        <v>0</v>
      </c>
      <c r="BF173" s="113">
        <f t="shared" si="265"/>
        <v>10390010</v>
      </c>
      <c r="BG173" s="113"/>
      <c r="BH173" s="113"/>
      <c r="BI173" s="2"/>
      <c r="BJ173" s="1"/>
      <c r="BK173" s="113">
        <v>0</v>
      </c>
      <c r="BL173" s="1"/>
      <c r="BM173" s="113">
        <f t="shared" ref="BM173:BS173" si="266">+BM113</f>
        <v>2600</v>
      </c>
      <c r="BN173" s="113">
        <f t="shared" si="266"/>
        <v>1298.3499999999999</v>
      </c>
      <c r="BO173" s="113">
        <f t="shared" si="266"/>
        <v>1298.3499999999999</v>
      </c>
      <c r="BP173" s="113">
        <f t="shared" si="266"/>
        <v>1298.3499999999999</v>
      </c>
      <c r="BQ173" s="113">
        <f t="shared" si="266"/>
        <v>3894.96</v>
      </c>
      <c r="BR173" s="113">
        <f t="shared" si="266"/>
        <v>6495.0499999999993</v>
      </c>
      <c r="BS173" s="113">
        <f t="shared" si="266"/>
        <v>10390.009999999998</v>
      </c>
      <c r="BT173" s="113"/>
      <c r="BU173" s="113"/>
      <c r="BV173" s="113"/>
      <c r="BW173" s="113"/>
      <c r="BX173" s="113"/>
      <c r="BY173" s="113"/>
      <c r="BZ173" s="117"/>
      <c r="CA173" s="113"/>
      <c r="CB173" s="113"/>
      <c r="CC173" s="113"/>
      <c r="CD173" s="113"/>
      <c r="CE173" s="113"/>
      <c r="CF173" s="113"/>
      <c r="CG173" s="117"/>
      <c r="CH173" s="113"/>
      <c r="CI173" s="113"/>
      <c r="CJ173" s="113"/>
      <c r="CK173" s="113"/>
      <c r="CL173" s="113"/>
      <c r="CM173" s="113"/>
      <c r="CN173" s="113"/>
      <c r="CO173" s="113"/>
      <c r="CP173" s="113"/>
      <c r="CQ173" s="113"/>
      <c r="CR173" s="117"/>
      <c r="CS173" s="113"/>
      <c r="CT173" s="113"/>
      <c r="CU173" s="113"/>
      <c r="CV173" s="113"/>
      <c r="CW173" s="113"/>
      <c r="CX173" s="113"/>
      <c r="CY173" s="117"/>
      <c r="CZ173" s="113"/>
      <c r="DA173" s="113"/>
      <c r="DB173" s="113"/>
      <c r="DC173" s="113"/>
      <c r="DD173" s="113"/>
      <c r="DE173" s="118"/>
      <c r="DF173" s="118"/>
      <c r="DG173" s="118"/>
      <c r="DH173" s="118"/>
      <c r="DI173" s="118"/>
      <c r="DJ173" s="118"/>
      <c r="DK173" s="118"/>
      <c r="DL173" s="118"/>
      <c r="DM173" s="118"/>
      <c r="DN173" s="118"/>
      <c r="DO173" s="118"/>
      <c r="DP173" s="118"/>
      <c r="DQ173" s="118"/>
      <c r="DR173" s="118"/>
      <c r="DS173" s="118"/>
      <c r="DT173" s="118"/>
      <c r="DU173" s="118"/>
      <c r="DV173" s="118"/>
      <c r="DW173" s="118"/>
    </row>
    <row r="174" spans="1:127" s="84" customFormat="1" ht="25.5" hidden="1">
      <c r="A174" s="13" t="s">
        <v>464</v>
      </c>
      <c r="B174" s="13" t="s">
        <v>464</v>
      </c>
      <c r="C174" s="10" t="s">
        <v>465</v>
      </c>
      <c r="D174" s="2"/>
      <c r="E174" s="2"/>
      <c r="F174" s="3"/>
      <c r="G174" s="3"/>
      <c r="H174" s="1"/>
      <c r="I174" s="1">
        <v>0</v>
      </c>
      <c r="J174" s="113">
        <v>0</v>
      </c>
      <c r="K174" s="113">
        <v>0</v>
      </c>
      <c r="L174" s="113">
        <v>0</v>
      </c>
      <c r="M174" s="113">
        <v>0</v>
      </c>
      <c r="N174" s="113">
        <v>0</v>
      </c>
      <c r="O174" s="113">
        <v>0</v>
      </c>
      <c r="P174" s="113">
        <v>0</v>
      </c>
      <c r="Q174" s="113">
        <v>0</v>
      </c>
      <c r="R174" s="113">
        <v>0</v>
      </c>
      <c r="S174" s="113">
        <v>0</v>
      </c>
      <c r="T174" s="113">
        <v>0</v>
      </c>
      <c r="U174" s="113">
        <v>0</v>
      </c>
      <c r="V174" s="113">
        <v>0</v>
      </c>
      <c r="W174" s="113">
        <v>0</v>
      </c>
      <c r="X174" s="113">
        <v>0</v>
      </c>
      <c r="Y174" s="113">
        <v>0</v>
      </c>
      <c r="Z174" s="113">
        <v>0</v>
      </c>
      <c r="AA174" s="113">
        <v>0</v>
      </c>
      <c r="AB174" s="113">
        <v>0</v>
      </c>
      <c r="AC174" s="113">
        <v>0</v>
      </c>
      <c r="AD174" s="113">
        <v>0</v>
      </c>
      <c r="AE174" s="113">
        <v>0</v>
      </c>
      <c r="AF174" s="113">
        <v>0</v>
      </c>
      <c r="AG174" s="113">
        <v>0</v>
      </c>
      <c r="AH174" s="113">
        <v>0</v>
      </c>
      <c r="AI174" s="113">
        <v>0</v>
      </c>
      <c r="AJ174" s="113">
        <v>0</v>
      </c>
      <c r="AK174" s="113">
        <v>0</v>
      </c>
      <c r="AL174" s="113">
        <v>0</v>
      </c>
      <c r="AM174" s="113">
        <v>0</v>
      </c>
      <c r="AN174" s="113">
        <v>0</v>
      </c>
      <c r="AO174" s="113">
        <v>0</v>
      </c>
      <c r="AP174" s="113">
        <v>0</v>
      </c>
      <c r="AQ174" s="113">
        <v>0</v>
      </c>
      <c r="AR174" s="113">
        <v>0</v>
      </c>
      <c r="AS174" s="113">
        <v>0</v>
      </c>
      <c r="AT174" s="113">
        <v>0</v>
      </c>
      <c r="AU174" s="113">
        <v>0</v>
      </c>
      <c r="AV174" s="113">
        <v>0</v>
      </c>
      <c r="AW174" s="113">
        <v>0</v>
      </c>
      <c r="AX174" s="113">
        <v>0</v>
      </c>
      <c r="AY174" s="113">
        <v>0</v>
      </c>
      <c r="AZ174" s="113">
        <v>0</v>
      </c>
      <c r="BA174" s="113">
        <v>0</v>
      </c>
      <c r="BB174" s="113">
        <v>0</v>
      </c>
      <c r="BC174" s="113">
        <v>0</v>
      </c>
      <c r="BD174" s="113">
        <v>0</v>
      </c>
      <c r="BE174" s="113">
        <v>0</v>
      </c>
      <c r="BF174" s="113">
        <v>0</v>
      </c>
      <c r="BG174" s="113"/>
      <c r="BH174" s="1"/>
      <c r="BI174" s="2"/>
      <c r="BJ174" s="1"/>
      <c r="BK174" s="113">
        <v>0</v>
      </c>
      <c r="BL174" s="1"/>
      <c r="BM174" s="113">
        <v>0</v>
      </c>
      <c r="BN174" s="113">
        <v>0</v>
      </c>
      <c r="BO174" s="113">
        <v>0</v>
      </c>
      <c r="BP174" s="113">
        <v>0</v>
      </c>
      <c r="BQ174" s="113">
        <v>0</v>
      </c>
      <c r="BR174" s="113">
        <v>0</v>
      </c>
      <c r="BS174" s="113">
        <v>0</v>
      </c>
      <c r="BT174" s="113"/>
      <c r="BU174" s="113"/>
      <c r="BV174" s="113"/>
      <c r="BW174" s="113"/>
      <c r="BX174" s="113"/>
      <c r="BY174" s="113"/>
      <c r="BZ174" s="117"/>
      <c r="CA174" s="113"/>
      <c r="CB174" s="113"/>
      <c r="CC174" s="113"/>
      <c r="CD174" s="113"/>
      <c r="CE174" s="113"/>
      <c r="CF174" s="113"/>
      <c r="CG174" s="117"/>
      <c r="CH174" s="113"/>
      <c r="CI174" s="113"/>
      <c r="CJ174" s="113"/>
      <c r="CK174" s="113"/>
      <c r="CL174" s="113"/>
      <c r="CM174" s="113"/>
      <c r="CN174" s="113"/>
      <c r="CO174" s="113"/>
      <c r="CP174" s="113"/>
      <c r="CQ174" s="113"/>
      <c r="CR174" s="117"/>
      <c r="CS174" s="113"/>
      <c r="CT174" s="113"/>
      <c r="CU174" s="113"/>
      <c r="CV174" s="113"/>
      <c r="CW174" s="113"/>
      <c r="CX174" s="113"/>
      <c r="CY174" s="117"/>
      <c r="CZ174" s="113"/>
      <c r="DA174" s="113"/>
      <c r="DB174" s="113"/>
      <c r="DC174" s="113"/>
      <c r="DD174" s="113"/>
      <c r="DE174" s="118"/>
      <c r="DF174" s="118"/>
      <c r="DG174" s="118"/>
      <c r="DH174" s="118"/>
      <c r="DI174" s="118"/>
      <c r="DJ174" s="118"/>
      <c r="DK174" s="118"/>
      <c r="DL174" s="118"/>
      <c r="DM174" s="118"/>
      <c r="DN174" s="118"/>
      <c r="DO174" s="118"/>
      <c r="DP174" s="118"/>
      <c r="DQ174" s="118"/>
      <c r="DR174" s="118"/>
      <c r="DS174" s="118"/>
      <c r="DT174" s="118"/>
      <c r="DU174" s="118"/>
      <c r="DV174" s="118"/>
      <c r="DW174" s="118"/>
    </row>
    <row r="175" spans="1:127" s="84" customFormat="1" hidden="1">
      <c r="A175" s="45" t="s">
        <v>382</v>
      </c>
      <c r="B175" s="45" t="s">
        <v>382</v>
      </c>
      <c r="C175" s="46" t="s">
        <v>466</v>
      </c>
      <c r="D175" s="2"/>
      <c r="E175" s="2"/>
      <c r="F175" s="3"/>
      <c r="G175" s="3"/>
      <c r="H175" s="1"/>
      <c r="I175" s="1">
        <v>1</v>
      </c>
      <c r="J175" s="113">
        <f t="shared" ref="J175:AO175" si="267">+J118</f>
        <v>0</v>
      </c>
      <c r="K175" s="113">
        <f t="shared" si="267"/>
        <v>0</v>
      </c>
      <c r="L175" s="113">
        <f t="shared" si="267"/>
        <v>0</v>
      </c>
      <c r="M175" s="113">
        <f t="shared" si="267"/>
        <v>0</v>
      </c>
      <c r="N175" s="113">
        <f t="shared" si="267"/>
        <v>0</v>
      </c>
      <c r="O175" s="113">
        <f t="shared" si="267"/>
        <v>0</v>
      </c>
      <c r="P175" s="113">
        <f t="shared" si="267"/>
        <v>0</v>
      </c>
      <c r="Q175" s="113">
        <f t="shared" si="267"/>
        <v>366000</v>
      </c>
      <c r="R175" s="113">
        <f t="shared" si="267"/>
        <v>0</v>
      </c>
      <c r="S175" s="113">
        <f t="shared" si="267"/>
        <v>0</v>
      </c>
      <c r="T175" s="113">
        <f t="shared" si="267"/>
        <v>2189000</v>
      </c>
      <c r="U175" s="113">
        <f t="shared" si="267"/>
        <v>0</v>
      </c>
      <c r="V175" s="113">
        <f t="shared" si="267"/>
        <v>0</v>
      </c>
      <c r="W175" s="113">
        <f t="shared" si="267"/>
        <v>2555000</v>
      </c>
      <c r="X175" s="113">
        <f t="shared" si="267"/>
        <v>229000</v>
      </c>
      <c r="Y175" s="113">
        <f t="shared" si="267"/>
        <v>0</v>
      </c>
      <c r="Z175" s="113">
        <f t="shared" si="267"/>
        <v>0</v>
      </c>
      <c r="AA175" s="113">
        <f t="shared" si="267"/>
        <v>1374000</v>
      </c>
      <c r="AB175" s="113">
        <f t="shared" si="267"/>
        <v>0</v>
      </c>
      <c r="AC175" s="113">
        <f t="shared" si="267"/>
        <v>0</v>
      </c>
      <c r="AD175" s="113">
        <f t="shared" si="267"/>
        <v>1603000</v>
      </c>
      <c r="AE175" s="113">
        <f t="shared" si="267"/>
        <v>503000</v>
      </c>
      <c r="AF175" s="113">
        <f t="shared" si="267"/>
        <v>0</v>
      </c>
      <c r="AG175" s="113">
        <f t="shared" si="267"/>
        <v>0</v>
      </c>
      <c r="AH175" s="113">
        <f t="shared" si="267"/>
        <v>2994000</v>
      </c>
      <c r="AI175" s="113">
        <f t="shared" si="267"/>
        <v>0</v>
      </c>
      <c r="AJ175" s="113">
        <f t="shared" si="267"/>
        <v>0</v>
      </c>
      <c r="AK175" s="113">
        <f t="shared" si="267"/>
        <v>3497000</v>
      </c>
      <c r="AL175" s="113">
        <f t="shared" si="267"/>
        <v>1098000</v>
      </c>
      <c r="AM175" s="113">
        <f t="shared" si="267"/>
        <v>0</v>
      </c>
      <c r="AN175" s="113">
        <f t="shared" si="267"/>
        <v>0</v>
      </c>
      <c r="AO175" s="113">
        <f t="shared" si="267"/>
        <v>6557000</v>
      </c>
      <c r="AP175" s="113">
        <f t="shared" ref="AP175:BF175" si="268">+AP118</f>
        <v>0</v>
      </c>
      <c r="AQ175" s="113">
        <f t="shared" si="268"/>
        <v>0</v>
      </c>
      <c r="AR175" s="113">
        <f t="shared" si="268"/>
        <v>7655000</v>
      </c>
      <c r="AS175" s="113">
        <f t="shared" si="268"/>
        <v>231000</v>
      </c>
      <c r="AT175" s="113">
        <f t="shared" si="268"/>
        <v>0</v>
      </c>
      <c r="AU175" s="113">
        <f t="shared" si="268"/>
        <v>0</v>
      </c>
      <c r="AV175" s="113">
        <f t="shared" si="268"/>
        <v>1381000</v>
      </c>
      <c r="AW175" s="113">
        <f t="shared" si="268"/>
        <v>0</v>
      </c>
      <c r="AX175" s="113">
        <f t="shared" si="268"/>
        <v>0</v>
      </c>
      <c r="AY175" s="113">
        <f t="shared" si="268"/>
        <v>1612000</v>
      </c>
      <c r="AZ175" s="113">
        <f t="shared" si="268"/>
        <v>1329000</v>
      </c>
      <c r="BA175" s="113">
        <f t="shared" si="268"/>
        <v>0</v>
      </c>
      <c r="BB175" s="113">
        <f t="shared" si="268"/>
        <v>0</v>
      </c>
      <c r="BC175" s="113">
        <f t="shared" si="268"/>
        <v>7938000</v>
      </c>
      <c r="BD175" s="113">
        <f t="shared" si="268"/>
        <v>0</v>
      </c>
      <c r="BE175" s="113">
        <f t="shared" si="268"/>
        <v>0</v>
      </c>
      <c r="BF175" s="113">
        <f t="shared" si="268"/>
        <v>9267000</v>
      </c>
      <c r="BG175" s="113"/>
      <c r="BH175" s="1"/>
      <c r="BI175" s="2"/>
      <c r="BJ175" s="1"/>
      <c r="BK175" s="113">
        <v>0</v>
      </c>
      <c r="BL175" s="1"/>
      <c r="BM175" s="113">
        <f t="shared" ref="BM175:BS175" si="269">+BM118</f>
        <v>0</v>
      </c>
      <c r="BN175" s="113">
        <f t="shared" si="269"/>
        <v>0</v>
      </c>
      <c r="BO175" s="113">
        <f t="shared" si="269"/>
        <v>0</v>
      </c>
      <c r="BP175" s="113">
        <f t="shared" si="269"/>
        <v>0</v>
      </c>
      <c r="BQ175" s="113">
        <f t="shared" si="269"/>
        <v>0</v>
      </c>
      <c r="BR175" s="113">
        <f t="shared" si="269"/>
        <v>0</v>
      </c>
      <c r="BS175" s="113">
        <f t="shared" si="269"/>
        <v>0</v>
      </c>
      <c r="BT175" s="113"/>
      <c r="BU175" s="113"/>
      <c r="BV175" s="113"/>
      <c r="BW175" s="113"/>
      <c r="BX175" s="113"/>
      <c r="BY175" s="113"/>
      <c r="BZ175" s="117"/>
      <c r="CA175" s="113"/>
      <c r="CB175" s="113"/>
      <c r="CC175" s="113"/>
      <c r="CD175" s="113"/>
      <c r="CE175" s="113"/>
      <c r="CF175" s="113"/>
      <c r="CG175" s="117"/>
      <c r="CH175" s="113"/>
      <c r="CI175" s="113"/>
      <c r="CJ175" s="113"/>
      <c r="CK175" s="113"/>
      <c r="CL175" s="113"/>
      <c r="CM175" s="113"/>
      <c r="CN175" s="113"/>
      <c r="CO175" s="113"/>
      <c r="CP175" s="113"/>
      <c r="CQ175" s="113"/>
      <c r="CR175" s="117"/>
      <c r="CS175" s="113"/>
      <c r="CT175" s="113"/>
      <c r="CU175" s="113"/>
      <c r="CV175" s="113"/>
      <c r="CW175" s="113"/>
      <c r="CX175" s="113"/>
      <c r="CY175" s="117"/>
      <c r="CZ175" s="113"/>
      <c r="DA175" s="113"/>
      <c r="DB175" s="113"/>
      <c r="DC175" s="113"/>
      <c r="DD175" s="113"/>
      <c r="DE175" s="118"/>
      <c r="DF175" s="118"/>
      <c r="DG175" s="118"/>
      <c r="DH175" s="118"/>
      <c r="DI175" s="118"/>
      <c r="DJ175" s="118"/>
      <c r="DK175" s="118"/>
      <c r="DL175" s="118"/>
      <c r="DM175" s="118"/>
      <c r="DN175" s="118"/>
      <c r="DO175" s="118"/>
      <c r="DP175" s="118"/>
      <c r="DQ175" s="118"/>
      <c r="DR175" s="118"/>
      <c r="DS175" s="118"/>
      <c r="DT175" s="118"/>
      <c r="DU175" s="118"/>
      <c r="DV175" s="118"/>
      <c r="DW175" s="118"/>
    </row>
    <row r="176" spans="1:127" s="84" customFormat="1" hidden="1">
      <c r="A176" s="13" t="s">
        <v>268</v>
      </c>
      <c r="B176" s="13" t="s">
        <v>268</v>
      </c>
      <c r="C176" s="10" t="s">
        <v>467</v>
      </c>
      <c r="D176" s="2"/>
      <c r="E176" s="2"/>
      <c r="F176" s="3"/>
      <c r="G176" s="3"/>
      <c r="H176" s="1"/>
      <c r="I176" s="1">
        <v>1</v>
      </c>
      <c r="J176" s="113">
        <f t="shared" ref="J176:AO176" si="270">+J77</f>
        <v>0</v>
      </c>
      <c r="K176" s="113">
        <f t="shared" si="270"/>
        <v>0</v>
      </c>
      <c r="L176" s="113">
        <f t="shared" si="270"/>
        <v>0</v>
      </c>
      <c r="M176" s="113">
        <f t="shared" si="270"/>
        <v>0</v>
      </c>
      <c r="N176" s="113">
        <f t="shared" si="270"/>
        <v>0</v>
      </c>
      <c r="O176" s="113">
        <f t="shared" si="270"/>
        <v>0</v>
      </c>
      <c r="P176" s="113">
        <f t="shared" si="270"/>
        <v>0</v>
      </c>
      <c r="Q176" s="113">
        <f t="shared" si="270"/>
        <v>0</v>
      </c>
      <c r="R176" s="113">
        <f t="shared" si="270"/>
        <v>0</v>
      </c>
      <c r="S176" s="113">
        <f t="shared" si="270"/>
        <v>0</v>
      </c>
      <c r="T176" s="113">
        <f t="shared" si="270"/>
        <v>0</v>
      </c>
      <c r="U176" s="113">
        <f t="shared" si="270"/>
        <v>0</v>
      </c>
      <c r="V176" s="113">
        <f t="shared" si="270"/>
        <v>0</v>
      </c>
      <c r="W176" s="113">
        <f t="shared" si="270"/>
        <v>0</v>
      </c>
      <c r="X176" s="113">
        <f t="shared" si="270"/>
        <v>0</v>
      </c>
      <c r="Y176" s="113">
        <f t="shared" si="270"/>
        <v>0</v>
      </c>
      <c r="Z176" s="113">
        <f t="shared" si="270"/>
        <v>0</v>
      </c>
      <c r="AA176" s="113">
        <f t="shared" si="270"/>
        <v>0</v>
      </c>
      <c r="AB176" s="113">
        <f t="shared" si="270"/>
        <v>0</v>
      </c>
      <c r="AC176" s="113">
        <f t="shared" si="270"/>
        <v>0</v>
      </c>
      <c r="AD176" s="113">
        <f t="shared" si="270"/>
        <v>0</v>
      </c>
      <c r="AE176" s="113">
        <f t="shared" si="270"/>
        <v>0</v>
      </c>
      <c r="AF176" s="113">
        <f t="shared" si="270"/>
        <v>0</v>
      </c>
      <c r="AG176" s="113">
        <f t="shared" si="270"/>
        <v>0</v>
      </c>
      <c r="AH176" s="113">
        <f t="shared" si="270"/>
        <v>0</v>
      </c>
      <c r="AI176" s="113">
        <f t="shared" si="270"/>
        <v>0</v>
      </c>
      <c r="AJ176" s="113">
        <f t="shared" si="270"/>
        <v>0</v>
      </c>
      <c r="AK176" s="113">
        <f t="shared" si="270"/>
        <v>0</v>
      </c>
      <c r="AL176" s="113">
        <f t="shared" si="270"/>
        <v>0</v>
      </c>
      <c r="AM176" s="113">
        <f t="shared" si="270"/>
        <v>0</v>
      </c>
      <c r="AN176" s="113">
        <f t="shared" si="270"/>
        <v>0</v>
      </c>
      <c r="AO176" s="113">
        <f t="shared" si="270"/>
        <v>0</v>
      </c>
      <c r="AP176" s="113">
        <f t="shared" ref="AP176:BF176" si="271">+AP77</f>
        <v>0</v>
      </c>
      <c r="AQ176" s="113">
        <f t="shared" si="271"/>
        <v>0</v>
      </c>
      <c r="AR176" s="113">
        <f t="shared" si="271"/>
        <v>0</v>
      </c>
      <c r="AS176" s="113">
        <f t="shared" si="271"/>
        <v>0</v>
      </c>
      <c r="AT176" s="113">
        <f t="shared" si="271"/>
        <v>0</v>
      </c>
      <c r="AU176" s="113">
        <f t="shared" si="271"/>
        <v>0</v>
      </c>
      <c r="AV176" s="113">
        <f t="shared" si="271"/>
        <v>0</v>
      </c>
      <c r="AW176" s="113">
        <f t="shared" si="271"/>
        <v>0</v>
      </c>
      <c r="AX176" s="113">
        <f t="shared" si="271"/>
        <v>0</v>
      </c>
      <c r="AY176" s="113">
        <f t="shared" si="271"/>
        <v>0</v>
      </c>
      <c r="AZ176" s="113">
        <f t="shared" si="271"/>
        <v>0</v>
      </c>
      <c r="BA176" s="113">
        <f t="shared" si="271"/>
        <v>0</v>
      </c>
      <c r="BB176" s="113">
        <f t="shared" si="271"/>
        <v>0</v>
      </c>
      <c r="BC176" s="113">
        <f t="shared" si="271"/>
        <v>0</v>
      </c>
      <c r="BD176" s="113">
        <f t="shared" si="271"/>
        <v>0</v>
      </c>
      <c r="BE176" s="113">
        <f t="shared" si="271"/>
        <v>0</v>
      </c>
      <c r="BF176" s="113">
        <f t="shared" si="271"/>
        <v>0</v>
      </c>
      <c r="BG176" s="113"/>
      <c r="BH176" s="1"/>
      <c r="BI176" s="2"/>
      <c r="BJ176" s="1"/>
      <c r="BK176" s="113">
        <v>0</v>
      </c>
      <c r="BL176" s="1"/>
      <c r="BM176" s="113">
        <f t="shared" ref="BM176:BS176" si="272">+BM77</f>
        <v>0</v>
      </c>
      <c r="BN176" s="113">
        <f t="shared" si="272"/>
        <v>0</v>
      </c>
      <c r="BO176" s="113">
        <f t="shared" si="272"/>
        <v>0</v>
      </c>
      <c r="BP176" s="113">
        <f t="shared" si="272"/>
        <v>0</v>
      </c>
      <c r="BQ176" s="113">
        <f t="shared" si="272"/>
        <v>0</v>
      </c>
      <c r="BR176" s="113">
        <f t="shared" si="272"/>
        <v>0</v>
      </c>
      <c r="BS176" s="113">
        <f t="shared" si="272"/>
        <v>0</v>
      </c>
      <c r="BT176" s="113"/>
      <c r="BU176" s="113"/>
      <c r="BV176" s="113"/>
      <c r="BW176" s="113"/>
      <c r="BX176" s="113"/>
      <c r="BY176" s="113"/>
      <c r="BZ176" s="117"/>
      <c r="CA176" s="113"/>
      <c r="CB176" s="113"/>
      <c r="CC176" s="113"/>
      <c r="CD176" s="113"/>
      <c r="CE176" s="113"/>
      <c r="CF176" s="113"/>
      <c r="CG176" s="117"/>
      <c r="CH176" s="113"/>
      <c r="CI176" s="113"/>
      <c r="CJ176" s="113"/>
      <c r="CK176" s="113"/>
      <c r="CL176" s="113"/>
      <c r="CM176" s="113"/>
      <c r="CN176" s="113"/>
      <c r="CO176" s="113"/>
      <c r="CP176" s="113"/>
      <c r="CQ176" s="113"/>
      <c r="CR176" s="117"/>
      <c r="CS176" s="113"/>
      <c r="CT176" s="113"/>
      <c r="CU176" s="113"/>
      <c r="CV176" s="113"/>
      <c r="CW176" s="113"/>
      <c r="CX176" s="113"/>
      <c r="CY176" s="117"/>
      <c r="CZ176" s="113"/>
      <c r="DA176" s="113"/>
      <c r="DB176" s="113"/>
      <c r="DC176" s="113"/>
      <c r="DD176" s="113"/>
      <c r="DE176" s="118"/>
      <c r="DF176" s="118"/>
      <c r="DG176" s="118"/>
      <c r="DH176" s="118"/>
      <c r="DI176" s="118"/>
      <c r="DJ176" s="118"/>
      <c r="DK176" s="118"/>
      <c r="DL176" s="118"/>
      <c r="DM176" s="118"/>
      <c r="DN176" s="118"/>
      <c r="DO176" s="118"/>
      <c r="DP176" s="118"/>
      <c r="DQ176" s="118"/>
      <c r="DR176" s="118"/>
      <c r="DS176" s="118"/>
      <c r="DT176" s="118"/>
      <c r="DU176" s="118"/>
      <c r="DV176" s="118"/>
      <c r="DW176" s="118"/>
    </row>
    <row r="177" spans="1:127" s="84" customFormat="1" hidden="1">
      <c r="A177" s="45" t="s">
        <v>468</v>
      </c>
      <c r="B177" s="45" t="s">
        <v>468</v>
      </c>
      <c r="C177" s="46" t="s">
        <v>469</v>
      </c>
      <c r="D177" s="2"/>
      <c r="E177" s="2"/>
      <c r="F177" s="3"/>
      <c r="G177" s="3"/>
      <c r="H177" s="113" t="e">
        <f>+H18+H19</f>
        <v>#VALUE!</v>
      </c>
      <c r="I177" s="1">
        <v>2</v>
      </c>
      <c r="J177" s="113">
        <f t="shared" ref="J177:BF177" si="273">+J18+J19</f>
        <v>0</v>
      </c>
      <c r="K177" s="113">
        <f t="shared" si="273"/>
        <v>0</v>
      </c>
      <c r="L177" s="113">
        <f t="shared" si="273"/>
        <v>0</v>
      </c>
      <c r="M177" s="113">
        <f t="shared" si="273"/>
        <v>0</v>
      </c>
      <c r="N177" s="113">
        <f t="shared" si="273"/>
        <v>0</v>
      </c>
      <c r="O177" s="113">
        <f t="shared" si="273"/>
        <v>0</v>
      </c>
      <c r="P177" s="113">
        <f t="shared" si="273"/>
        <v>0</v>
      </c>
      <c r="Q177" s="113">
        <f t="shared" si="273"/>
        <v>700000</v>
      </c>
      <c r="R177" s="113">
        <f t="shared" si="273"/>
        <v>202000</v>
      </c>
      <c r="S177" s="113">
        <f t="shared" si="273"/>
        <v>0</v>
      </c>
      <c r="T177" s="113">
        <f t="shared" si="273"/>
        <v>0</v>
      </c>
      <c r="U177" s="113">
        <f t="shared" si="273"/>
        <v>3100000</v>
      </c>
      <c r="V177" s="113">
        <f t="shared" si="273"/>
        <v>0</v>
      </c>
      <c r="W177" s="113">
        <f t="shared" si="273"/>
        <v>4002000</v>
      </c>
      <c r="X177" s="113">
        <f t="shared" si="273"/>
        <v>3460000</v>
      </c>
      <c r="Y177" s="113">
        <f t="shared" si="273"/>
        <v>404000</v>
      </c>
      <c r="Z177" s="113">
        <f t="shared" si="273"/>
        <v>0</v>
      </c>
      <c r="AA177" s="113">
        <f t="shared" si="273"/>
        <v>0</v>
      </c>
      <c r="AB177" s="113">
        <f t="shared" si="273"/>
        <v>4000000</v>
      </c>
      <c r="AC177" s="113">
        <f t="shared" si="273"/>
        <v>0</v>
      </c>
      <c r="AD177" s="113">
        <f t="shared" si="273"/>
        <v>7864000</v>
      </c>
      <c r="AE177" s="113">
        <f t="shared" si="273"/>
        <v>6920000</v>
      </c>
      <c r="AF177" s="113">
        <f t="shared" si="273"/>
        <v>404000</v>
      </c>
      <c r="AG177" s="113">
        <f t="shared" si="273"/>
        <v>0</v>
      </c>
      <c r="AH177" s="113">
        <f t="shared" si="273"/>
        <v>0</v>
      </c>
      <c r="AI177" s="113">
        <f t="shared" si="273"/>
        <v>15600000</v>
      </c>
      <c r="AJ177" s="113">
        <f t="shared" si="273"/>
        <v>0</v>
      </c>
      <c r="AK177" s="113">
        <f t="shared" si="273"/>
        <v>22924000</v>
      </c>
      <c r="AL177" s="113">
        <f t="shared" si="273"/>
        <v>11080000</v>
      </c>
      <c r="AM177" s="113">
        <f t="shared" si="273"/>
        <v>1010000</v>
      </c>
      <c r="AN177" s="113">
        <f t="shared" si="273"/>
        <v>0</v>
      </c>
      <c r="AO177" s="113">
        <f t="shared" si="273"/>
        <v>0</v>
      </c>
      <c r="AP177" s="113">
        <f t="shared" si="273"/>
        <v>22700000</v>
      </c>
      <c r="AQ177" s="113">
        <f t="shared" si="273"/>
        <v>0</v>
      </c>
      <c r="AR177" s="113">
        <f t="shared" si="273"/>
        <v>34790000</v>
      </c>
      <c r="AS177" s="113">
        <f t="shared" ref="AS177:AY177" si="274">+AS18+AS19</f>
        <v>0</v>
      </c>
      <c r="AT177" s="113">
        <f t="shared" si="274"/>
        <v>0</v>
      </c>
      <c r="AU177" s="113">
        <f t="shared" si="274"/>
        <v>0</v>
      </c>
      <c r="AV177" s="113">
        <f t="shared" si="274"/>
        <v>0</v>
      </c>
      <c r="AW177" s="113">
        <f t="shared" si="274"/>
        <v>0</v>
      </c>
      <c r="AX177" s="113">
        <f t="shared" si="274"/>
        <v>0</v>
      </c>
      <c r="AY177" s="113">
        <f t="shared" si="274"/>
        <v>0</v>
      </c>
      <c r="AZ177" s="113">
        <f t="shared" si="273"/>
        <v>11080000</v>
      </c>
      <c r="BA177" s="113">
        <f t="shared" si="273"/>
        <v>1010000</v>
      </c>
      <c r="BB177" s="113">
        <f t="shared" si="273"/>
        <v>0</v>
      </c>
      <c r="BC177" s="113">
        <f t="shared" si="273"/>
        <v>0</v>
      </c>
      <c r="BD177" s="113">
        <f t="shared" si="273"/>
        <v>22700000</v>
      </c>
      <c r="BE177" s="113">
        <f t="shared" si="273"/>
        <v>0</v>
      </c>
      <c r="BF177" s="113">
        <f t="shared" si="273"/>
        <v>34790000</v>
      </c>
      <c r="BG177" s="113"/>
      <c r="BH177" s="113"/>
      <c r="BI177" s="113"/>
      <c r="BJ177" s="113" t="e">
        <f t="shared" ref="BJ177:BS177" si="275">+BJ18+BJ19</f>
        <v>#VALUE!</v>
      </c>
      <c r="BK177" s="113">
        <f t="shared" si="275"/>
        <v>34790</v>
      </c>
      <c r="BL177" s="113">
        <f t="shared" si="275"/>
        <v>34790</v>
      </c>
      <c r="BM177" s="113">
        <f t="shared" si="275"/>
        <v>0</v>
      </c>
      <c r="BN177" s="113">
        <f t="shared" si="275"/>
        <v>4002</v>
      </c>
      <c r="BO177" s="113">
        <f t="shared" si="275"/>
        <v>7864</v>
      </c>
      <c r="BP177" s="113">
        <f t="shared" si="275"/>
        <v>22924</v>
      </c>
      <c r="BQ177" s="113">
        <f t="shared" si="275"/>
        <v>0</v>
      </c>
      <c r="BR177" s="113">
        <f t="shared" si="275"/>
        <v>34790</v>
      </c>
      <c r="BS177" s="113">
        <f t="shared" si="275"/>
        <v>34790</v>
      </c>
      <c r="BT177" s="113"/>
      <c r="BU177" s="113"/>
      <c r="BV177" s="113"/>
      <c r="BW177" s="113"/>
      <c r="BX177" s="113"/>
      <c r="BY177" s="113"/>
      <c r="BZ177" s="117"/>
      <c r="CA177" s="113"/>
      <c r="CB177" s="113"/>
      <c r="CC177" s="113"/>
      <c r="CD177" s="113"/>
      <c r="CE177" s="113"/>
      <c r="CF177" s="113"/>
      <c r="CG177" s="117"/>
      <c r="CH177" s="113"/>
      <c r="CI177" s="113"/>
      <c r="CJ177" s="113"/>
      <c r="CK177" s="113"/>
      <c r="CL177" s="113"/>
      <c r="CM177" s="113"/>
      <c r="CN177" s="113"/>
      <c r="CO177" s="113"/>
      <c r="CP177" s="113"/>
      <c r="CQ177" s="113"/>
      <c r="CR177" s="117"/>
      <c r="CS177" s="113"/>
      <c r="CT177" s="113"/>
      <c r="CU177" s="113"/>
      <c r="CV177" s="113"/>
      <c r="CW177" s="113"/>
      <c r="CX177" s="113"/>
      <c r="CY177" s="117"/>
      <c r="CZ177" s="113"/>
      <c r="DA177" s="113"/>
      <c r="DB177" s="113"/>
      <c r="DC177" s="113"/>
      <c r="DD177" s="113"/>
      <c r="DE177" s="118"/>
      <c r="DF177" s="118"/>
      <c r="DG177" s="118"/>
      <c r="DH177" s="118"/>
      <c r="DI177" s="118"/>
      <c r="DJ177" s="118"/>
      <c r="DK177" s="118"/>
      <c r="DL177" s="118"/>
      <c r="DM177" s="118"/>
      <c r="DN177" s="118"/>
      <c r="DO177" s="118"/>
      <c r="DP177" s="118"/>
      <c r="DQ177" s="118"/>
      <c r="DR177" s="118"/>
      <c r="DS177" s="118"/>
      <c r="DT177" s="118"/>
      <c r="DU177" s="118"/>
      <c r="DV177" s="118"/>
      <c r="DW177" s="118"/>
    </row>
    <row r="178" spans="1:127" s="84" customFormat="1" ht="25.5" hidden="1">
      <c r="A178" s="13" t="s">
        <v>470</v>
      </c>
      <c r="B178" s="13" t="s">
        <v>470</v>
      </c>
      <c r="C178" s="10" t="s">
        <v>471</v>
      </c>
      <c r="D178" s="2"/>
      <c r="E178" s="2"/>
      <c r="F178" s="3"/>
      <c r="G178" s="3"/>
      <c r="H178" s="1"/>
      <c r="I178" s="1">
        <v>1</v>
      </c>
      <c r="J178" s="113">
        <f t="shared" ref="J178:BF178" si="276">+J59</f>
        <v>0</v>
      </c>
      <c r="K178" s="113">
        <f t="shared" si="276"/>
        <v>0</v>
      </c>
      <c r="L178" s="113">
        <f t="shared" si="276"/>
        <v>0</v>
      </c>
      <c r="M178" s="113">
        <f t="shared" si="276"/>
        <v>0</v>
      </c>
      <c r="N178" s="113">
        <f t="shared" si="276"/>
        <v>0</v>
      </c>
      <c r="O178" s="113">
        <f t="shared" si="276"/>
        <v>0</v>
      </c>
      <c r="P178" s="113">
        <f t="shared" si="276"/>
        <v>0</v>
      </c>
      <c r="Q178" s="113">
        <f t="shared" si="276"/>
        <v>4500000</v>
      </c>
      <c r="R178" s="113">
        <f t="shared" si="276"/>
        <v>0</v>
      </c>
      <c r="S178" s="113">
        <f t="shared" si="276"/>
        <v>0</v>
      </c>
      <c r="T178" s="113">
        <f t="shared" si="276"/>
        <v>0</v>
      </c>
      <c r="U178" s="113">
        <f t="shared" si="276"/>
        <v>0</v>
      </c>
      <c r="V178" s="113">
        <f t="shared" si="276"/>
        <v>0</v>
      </c>
      <c r="W178" s="113">
        <f t="shared" si="276"/>
        <v>4500000</v>
      </c>
      <c r="X178" s="113">
        <f t="shared" si="276"/>
        <v>0</v>
      </c>
      <c r="Y178" s="113">
        <f t="shared" si="276"/>
        <v>0</v>
      </c>
      <c r="Z178" s="113">
        <f t="shared" si="276"/>
        <v>0</v>
      </c>
      <c r="AA178" s="113">
        <f t="shared" si="276"/>
        <v>0</v>
      </c>
      <c r="AB178" s="113">
        <f t="shared" si="276"/>
        <v>0</v>
      </c>
      <c r="AC178" s="113">
        <f t="shared" si="276"/>
        <v>0</v>
      </c>
      <c r="AD178" s="113">
        <f t="shared" si="276"/>
        <v>0</v>
      </c>
      <c r="AE178" s="113">
        <f t="shared" si="276"/>
        <v>0</v>
      </c>
      <c r="AF178" s="113">
        <f t="shared" si="276"/>
        <v>0</v>
      </c>
      <c r="AG178" s="113">
        <f t="shared" si="276"/>
        <v>0</v>
      </c>
      <c r="AH178" s="113">
        <f t="shared" si="276"/>
        <v>0</v>
      </c>
      <c r="AI178" s="113">
        <f t="shared" si="276"/>
        <v>0</v>
      </c>
      <c r="AJ178" s="113">
        <f t="shared" si="276"/>
        <v>0</v>
      </c>
      <c r="AK178" s="113">
        <f t="shared" si="276"/>
        <v>0</v>
      </c>
      <c r="AL178" s="113">
        <f t="shared" si="276"/>
        <v>4500000</v>
      </c>
      <c r="AM178" s="113">
        <f t="shared" si="276"/>
        <v>0</v>
      </c>
      <c r="AN178" s="113">
        <f t="shared" si="276"/>
        <v>0</v>
      </c>
      <c r="AO178" s="113">
        <f t="shared" si="276"/>
        <v>0</v>
      </c>
      <c r="AP178" s="113">
        <f t="shared" si="276"/>
        <v>0</v>
      </c>
      <c r="AQ178" s="113">
        <f t="shared" si="276"/>
        <v>0</v>
      </c>
      <c r="AR178" s="113">
        <f t="shared" si="276"/>
        <v>4500000</v>
      </c>
      <c r="AS178" s="113">
        <f t="shared" ref="AS178:AY178" si="277">+AS59</f>
        <v>0</v>
      </c>
      <c r="AT178" s="113">
        <f t="shared" si="277"/>
        <v>0</v>
      </c>
      <c r="AU178" s="113">
        <f t="shared" si="277"/>
        <v>0</v>
      </c>
      <c r="AV178" s="113">
        <f t="shared" si="277"/>
        <v>0</v>
      </c>
      <c r="AW178" s="113">
        <f t="shared" si="277"/>
        <v>0</v>
      </c>
      <c r="AX178" s="113">
        <f t="shared" si="277"/>
        <v>0</v>
      </c>
      <c r="AY178" s="113">
        <f t="shared" si="277"/>
        <v>0</v>
      </c>
      <c r="AZ178" s="113">
        <f t="shared" si="276"/>
        <v>4500000</v>
      </c>
      <c r="BA178" s="113">
        <f t="shared" si="276"/>
        <v>0</v>
      </c>
      <c r="BB178" s="113">
        <f t="shared" si="276"/>
        <v>0</v>
      </c>
      <c r="BC178" s="113">
        <f t="shared" si="276"/>
        <v>0</v>
      </c>
      <c r="BD178" s="113">
        <f t="shared" si="276"/>
        <v>0</v>
      </c>
      <c r="BE178" s="113">
        <f t="shared" si="276"/>
        <v>0</v>
      </c>
      <c r="BF178" s="113">
        <f t="shared" si="276"/>
        <v>4500000</v>
      </c>
      <c r="BG178" s="113"/>
      <c r="BH178" s="113"/>
      <c r="BI178" s="2"/>
      <c r="BJ178" s="1"/>
      <c r="BK178" s="113"/>
      <c r="BL178" s="1"/>
      <c r="BM178" s="113">
        <f t="shared" ref="BM178:BS178" si="278">+BM59</f>
        <v>0</v>
      </c>
      <c r="BN178" s="113">
        <f t="shared" si="278"/>
        <v>0</v>
      </c>
      <c r="BO178" s="113">
        <f t="shared" si="278"/>
        <v>0</v>
      </c>
      <c r="BP178" s="113">
        <f t="shared" si="278"/>
        <v>0</v>
      </c>
      <c r="BQ178" s="113">
        <f t="shared" si="278"/>
        <v>0</v>
      </c>
      <c r="BR178" s="113">
        <f t="shared" si="278"/>
        <v>0</v>
      </c>
      <c r="BS178" s="113">
        <f t="shared" si="278"/>
        <v>0</v>
      </c>
      <c r="BT178" s="113"/>
      <c r="BU178" s="113"/>
      <c r="BV178" s="113"/>
      <c r="BW178" s="113"/>
      <c r="BX178" s="113"/>
      <c r="BY178" s="113"/>
      <c r="BZ178" s="117"/>
      <c r="CA178" s="113"/>
      <c r="CB178" s="113"/>
      <c r="CC178" s="113"/>
      <c r="CD178" s="113"/>
      <c r="CE178" s="113"/>
      <c r="CF178" s="113"/>
      <c r="CG178" s="117"/>
      <c r="CH178" s="113"/>
      <c r="CI178" s="113"/>
      <c r="CJ178" s="113"/>
      <c r="CK178" s="113"/>
      <c r="CL178" s="113"/>
      <c r="CM178" s="113"/>
      <c r="CN178" s="113"/>
      <c r="CO178" s="113"/>
      <c r="CP178" s="113"/>
      <c r="CQ178" s="113"/>
      <c r="CR178" s="117"/>
      <c r="CS178" s="113"/>
      <c r="CT178" s="113"/>
      <c r="CU178" s="113"/>
      <c r="CV178" s="113"/>
      <c r="CW178" s="113"/>
      <c r="CX178" s="113"/>
      <c r="CY178" s="117"/>
      <c r="CZ178" s="113"/>
      <c r="DA178" s="113"/>
      <c r="DB178" s="113"/>
      <c r="DC178" s="113"/>
      <c r="DD178" s="113"/>
      <c r="DE178" s="118"/>
      <c r="DF178" s="118"/>
      <c r="DG178" s="118"/>
      <c r="DH178" s="118"/>
      <c r="DI178" s="118"/>
      <c r="DJ178" s="118"/>
      <c r="DK178" s="118"/>
      <c r="DL178" s="118"/>
      <c r="DM178" s="118"/>
      <c r="DN178" s="118"/>
      <c r="DO178" s="118"/>
      <c r="DP178" s="118"/>
      <c r="DQ178" s="118"/>
      <c r="DR178" s="118"/>
      <c r="DS178" s="118"/>
      <c r="DT178" s="118"/>
      <c r="DU178" s="118"/>
      <c r="DV178" s="118"/>
      <c r="DW178" s="118"/>
    </row>
    <row r="179" spans="1:127" s="84" customFormat="1" hidden="1">
      <c r="A179" s="13" t="s">
        <v>346</v>
      </c>
      <c r="B179" s="13" t="s">
        <v>346</v>
      </c>
      <c r="C179" s="45" t="s">
        <v>346</v>
      </c>
      <c r="D179" s="2"/>
      <c r="E179" s="2"/>
      <c r="F179" s="3"/>
      <c r="G179" s="3"/>
      <c r="H179" s="1"/>
      <c r="I179" s="1">
        <v>2</v>
      </c>
      <c r="J179" s="113">
        <f t="shared" ref="J179:AO179" si="279">+J103+J104</f>
        <v>0</v>
      </c>
      <c r="K179" s="113">
        <f t="shared" si="279"/>
        <v>0</v>
      </c>
      <c r="L179" s="113">
        <f t="shared" si="279"/>
        <v>0</v>
      </c>
      <c r="M179" s="113">
        <f t="shared" si="279"/>
        <v>0</v>
      </c>
      <c r="N179" s="113">
        <f t="shared" si="279"/>
        <v>15637650</v>
      </c>
      <c r="O179" s="113">
        <f t="shared" si="279"/>
        <v>0</v>
      </c>
      <c r="P179" s="113">
        <f t="shared" si="279"/>
        <v>15637650</v>
      </c>
      <c r="Q179" s="113">
        <f t="shared" si="279"/>
        <v>0</v>
      </c>
      <c r="R179" s="113">
        <f t="shared" si="279"/>
        <v>0</v>
      </c>
      <c r="S179" s="113">
        <f t="shared" si="279"/>
        <v>0</v>
      </c>
      <c r="T179" s="113">
        <f t="shared" si="279"/>
        <v>0</v>
      </c>
      <c r="U179" s="113">
        <f t="shared" si="279"/>
        <v>7394460</v>
      </c>
      <c r="V179" s="113">
        <f t="shared" si="279"/>
        <v>0</v>
      </c>
      <c r="W179" s="113">
        <f t="shared" si="279"/>
        <v>7394460</v>
      </c>
      <c r="X179" s="113">
        <f t="shared" si="279"/>
        <v>0</v>
      </c>
      <c r="Y179" s="113">
        <f t="shared" si="279"/>
        <v>0</v>
      </c>
      <c r="Z179" s="113">
        <f t="shared" si="279"/>
        <v>0</v>
      </c>
      <c r="AA179" s="113">
        <f t="shared" si="279"/>
        <v>0</v>
      </c>
      <c r="AB179" s="113">
        <f t="shared" si="279"/>
        <v>0</v>
      </c>
      <c r="AC179" s="113">
        <f t="shared" si="279"/>
        <v>0</v>
      </c>
      <c r="AD179" s="113">
        <f t="shared" si="279"/>
        <v>0</v>
      </c>
      <c r="AE179" s="113">
        <f t="shared" si="279"/>
        <v>0</v>
      </c>
      <c r="AF179" s="113">
        <f t="shared" si="279"/>
        <v>0</v>
      </c>
      <c r="AG179" s="113">
        <f t="shared" si="279"/>
        <v>0</v>
      </c>
      <c r="AH179" s="113">
        <f t="shared" si="279"/>
        <v>0</v>
      </c>
      <c r="AI179" s="113">
        <f t="shared" si="279"/>
        <v>0</v>
      </c>
      <c r="AJ179" s="113">
        <f t="shared" si="279"/>
        <v>0</v>
      </c>
      <c r="AK179" s="113">
        <f t="shared" si="279"/>
        <v>0</v>
      </c>
      <c r="AL179" s="113">
        <f t="shared" si="279"/>
        <v>0</v>
      </c>
      <c r="AM179" s="113">
        <f t="shared" si="279"/>
        <v>0</v>
      </c>
      <c r="AN179" s="113">
        <f t="shared" si="279"/>
        <v>0</v>
      </c>
      <c r="AO179" s="113">
        <f t="shared" si="279"/>
        <v>0</v>
      </c>
      <c r="AP179" s="113">
        <f t="shared" ref="AP179:BF179" si="280">+AP103+AP104</f>
        <v>23032110</v>
      </c>
      <c r="AQ179" s="113">
        <f t="shared" si="280"/>
        <v>0</v>
      </c>
      <c r="AR179" s="113">
        <f t="shared" si="280"/>
        <v>23032110</v>
      </c>
      <c r="AS179" s="113">
        <f t="shared" si="280"/>
        <v>0</v>
      </c>
      <c r="AT179" s="113">
        <f t="shared" si="280"/>
        <v>0</v>
      </c>
      <c r="AU179" s="113">
        <f t="shared" si="280"/>
        <v>0</v>
      </c>
      <c r="AV179" s="113">
        <f t="shared" si="280"/>
        <v>0</v>
      </c>
      <c r="AW179" s="113">
        <f t="shared" si="280"/>
        <v>0</v>
      </c>
      <c r="AX179" s="113">
        <f t="shared" si="280"/>
        <v>0</v>
      </c>
      <c r="AY179" s="113">
        <f t="shared" si="280"/>
        <v>0</v>
      </c>
      <c r="AZ179" s="113">
        <f t="shared" si="280"/>
        <v>0</v>
      </c>
      <c r="BA179" s="113">
        <f t="shared" si="280"/>
        <v>0</v>
      </c>
      <c r="BB179" s="113">
        <f t="shared" si="280"/>
        <v>0</v>
      </c>
      <c r="BC179" s="113">
        <f t="shared" si="280"/>
        <v>0</v>
      </c>
      <c r="BD179" s="113">
        <f t="shared" si="280"/>
        <v>23032110</v>
      </c>
      <c r="BE179" s="113">
        <f t="shared" si="280"/>
        <v>0</v>
      </c>
      <c r="BF179" s="113">
        <f t="shared" si="280"/>
        <v>23032110</v>
      </c>
      <c r="BG179" s="113"/>
      <c r="BH179" s="113"/>
      <c r="BI179" s="2"/>
      <c r="BJ179" s="1"/>
      <c r="BK179" s="113"/>
      <c r="BL179" s="1"/>
      <c r="BM179" s="113">
        <f t="shared" ref="BM179:BS179" si="281">+BM103+BM104</f>
        <v>15637.650000000001</v>
      </c>
      <c r="BN179" s="113">
        <f t="shared" si="281"/>
        <v>7394.46</v>
      </c>
      <c r="BO179" s="113">
        <f t="shared" si="281"/>
        <v>0</v>
      </c>
      <c r="BP179" s="113">
        <f t="shared" si="281"/>
        <v>0</v>
      </c>
      <c r="BQ179" s="113">
        <f t="shared" si="281"/>
        <v>0</v>
      </c>
      <c r="BR179" s="113">
        <f t="shared" si="281"/>
        <v>23032.11</v>
      </c>
      <c r="BS179" s="113">
        <f t="shared" si="281"/>
        <v>23032.11</v>
      </c>
      <c r="BT179" s="113"/>
      <c r="BU179" s="113"/>
      <c r="BV179" s="113"/>
      <c r="BW179" s="113"/>
      <c r="BX179" s="113"/>
      <c r="BY179" s="113"/>
      <c r="BZ179" s="117"/>
      <c r="CA179" s="113"/>
      <c r="CB179" s="113"/>
      <c r="CC179" s="113"/>
      <c r="CD179" s="113"/>
      <c r="CE179" s="113"/>
      <c r="CF179" s="113"/>
      <c r="CG179" s="117"/>
      <c r="CH179" s="113"/>
      <c r="CI179" s="113"/>
      <c r="CJ179" s="113"/>
      <c r="CK179" s="113"/>
      <c r="CL179" s="113"/>
      <c r="CM179" s="113"/>
      <c r="CN179" s="113"/>
      <c r="CO179" s="113"/>
      <c r="CP179" s="113"/>
      <c r="CQ179" s="113"/>
      <c r="CR179" s="117"/>
      <c r="CS179" s="113"/>
      <c r="CT179" s="113"/>
      <c r="CU179" s="113"/>
      <c r="CV179" s="113"/>
      <c r="CW179" s="113"/>
      <c r="CX179" s="113"/>
      <c r="CY179" s="117"/>
      <c r="CZ179" s="113"/>
      <c r="DA179" s="113"/>
      <c r="DB179" s="113"/>
      <c r="DC179" s="113"/>
      <c r="DD179" s="113"/>
      <c r="DE179" s="118"/>
      <c r="DF179" s="118"/>
      <c r="DG179" s="118"/>
      <c r="DH179" s="118"/>
      <c r="DI179" s="118"/>
      <c r="DJ179" s="118"/>
      <c r="DK179" s="118"/>
      <c r="DL179" s="118"/>
      <c r="DM179" s="118"/>
      <c r="DN179" s="118"/>
      <c r="DO179" s="118"/>
      <c r="DP179" s="118"/>
      <c r="DQ179" s="118"/>
      <c r="DR179" s="118"/>
      <c r="DS179" s="118"/>
      <c r="DT179" s="118"/>
      <c r="DU179" s="118"/>
      <c r="DV179" s="118"/>
      <c r="DW179" s="118"/>
    </row>
    <row r="180" spans="1:127" s="84" customFormat="1" hidden="1">
      <c r="A180" s="45" t="s">
        <v>359</v>
      </c>
      <c r="B180" s="45" t="s">
        <v>359</v>
      </c>
      <c r="C180" s="13" t="s">
        <v>359</v>
      </c>
      <c r="D180" s="2"/>
      <c r="E180" s="2"/>
      <c r="F180" s="3"/>
      <c r="G180" s="3"/>
      <c r="H180" s="1"/>
      <c r="I180" s="1">
        <v>1</v>
      </c>
      <c r="J180" s="113">
        <f t="shared" ref="J180:AO180" si="282">+J106</f>
        <v>257700</v>
      </c>
      <c r="K180" s="113">
        <f t="shared" si="282"/>
        <v>0</v>
      </c>
      <c r="L180" s="113">
        <f t="shared" si="282"/>
        <v>0</v>
      </c>
      <c r="M180" s="113">
        <f t="shared" si="282"/>
        <v>0</v>
      </c>
      <c r="N180" s="113">
        <f t="shared" si="282"/>
        <v>1473300</v>
      </c>
      <c r="O180" s="113">
        <f t="shared" si="282"/>
        <v>0</v>
      </c>
      <c r="P180" s="113">
        <f t="shared" si="282"/>
        <v>1731000</v>
      </c>
      <c r="Q180" s="113">
        <f t="shared" si="282"/>
        <v>0</v>
      </c>
      <c r="R180" s="113">
        <f t="shared" si="282"/>
        <v>0</v>
      </c>
      <c r="S180" s="113">
        <f t="shared" si="282"/>
        <v>0</v>
      </c>
      <c r="T180" s="113">
        <f t="shared" si="282"/>
        <v>0</v>
      </c>
      <c r="U180" s="113">
        <f t="shared" si="282"/>
        <v>1576100</v>
      </c>
      <c r="V180" s="113">
        <f t="shared" si="282"/>
        <v>0</v>
      </c>
      <c r="W180" s="113">
        <f t="shared" si="282"/>
        <v>1576100</v>
      </c>
      <c r="X180" s="113">
        <f t="shared" si="282"/>
        <v>0</v>
      </c>
      <c r="Y180" s="113">
        <f t="shared" si="282"/>
        <v>0</v>
      </c>
      <c r="Z180" s="113">
        <f t="shared" si="282"/>
        <v>0</v>
      </c>
      <c r="AA180" s="113">
        <f t="shared" si="282"/>
        <v>0</v>
      </c>
      <c r="AB180" s="113">
        <f t="shared" si="282"/>
        <v>2384400</v>
      </c>
      <c r="AC180" s="113">
        <f t="shared" si="282"/>
        <v>0</v>
      </c>
      <c r="AD180" s="113">
        <f t="shared" si="282"/>
        <v>2384400</v>
      </c>
      <c r="AE180" s="113">
        <f t="shared" si="282"/>
        <v>0</v>
      </c>
      <c r="AF180" s="113">
        <f t="shared" si="282"/>
        <v>0</v>
      </c>
      <c r="AG180" s="113">
        <f t="shared" si="282"/>
        <v>0</v>
      </c>
      <c r="AH180" s="113">
        <f t="shared" si="282"/>
        <v>0</v>
      </c>
      <c r="AI180" s="113">
        <f t="shared" si="282"/>
        <v>0</v>
      </c>
      <c r="AJ180" s="113">
        <f t="shared" si="282"/>
        <v>0</v>
      </c>
      <c r="AK180" s="113">
        <f t="shared" si="282"/>
        <v>0</v>
      </c>
      <c r="AL180" s="113">
        <f t="shared" si="282"/>
        <v>257700</v>
      </c>
      <c r="AM180" s="113">
        <f t="shared" si="282"/>
        <v>0</v>
      </c>
      <c r="AN180" s="113">
        <f t="shared" si="282"/>
        <v>0</v>
      </c>
      <c r="AO180" s="113">
        <f t="shared" si="282"/>
        <v>0</v>
      </c>
      <c r="AP180" s="113">
        <f t="shared" ref="AP180:BF180" si="283">+AP106</f>
        <v>5433800</v>
      </c>
      <c r="AQ180" s="113">
        <f t="shared" si="283"/>
        <v>0</v>
      </c>
      <c r="AR180" s="113">
        <f t="shared" si="283"/>
        <v>5691500</v>
      </c>
      <c r="AS180" s="113">
        <f t="shared" si="283"/>
        <v>0</v>
      </c>
      <c r="AT180" s="113">
        <f t="shared" si="283"/>
        <v>0</v>
      </c>
      <c r="AU180" s="113">
        <f t="shared" si="283"/>
        <v>0</v>
      </c>
      <c r="AV180" s="113">
        <f t="shared" si="283"/>
        <v>0</v>
      </c>
      <c r="AW180" s="113">
        <f t="shared" si="283"/>
        <v>0</v>
      </c>
      <c r="AX180" s="113">
        <f t="shared" si="283"/>
        <v>0</v>
      </c>
      <c r="AY180" s="113">
        <f t="shared" si="283"/>
        <v>0</v>
      </c>
      <c r="AZ180" s="113">
        <f t="shared" si="283"/>
        <v>257700</v>
      </c>
      <c r="BA180" s="113">
        <f t="shared" si="283"/>
        <v>0</v>
      </c>
      <c r="BB180" s="113">
        <f t="shared" si="283"/>
        <v>0</v>
      </c>
      <c r="BC180" s="113">
        <f t="shared" si="283"/>
        <v>0</v>
      </c>
      <c r="BD180" s="113">
        <f t="shared" si="283"/>
        <v>5433800</v>
      </c>
      <c r="BE180" s="113">
        <f t="shared" si="283"/>
        <v>0</v>
      </c>
      <c r="BF180" s="113">
        <f t="shared" si="283"/>
        <v>5691500</v>
      </c>
      <c r="BG180" s="113"/>
      <c r="BH180" s="1"/>
      <c r="BI180" s="2"/>
      <c r="BJ180" s="1"/>
      <c r="BK180" s="113" t="e">
        <f>+#REF!</f>
        <v>#REF!</v>
      </c>
      <c r="BL180" s="1"/>
      <c r="BM180" s="113">
        <f t="shared" ref="BM180:BS180" si="284">+BM106</f>
        <v>1731</v>
      </c>
      <c r="BN180" s="113">
        <f t="shared" si="284"/>
        <v>1576.1</v>
      </c>
      <c r="BO180" s="113">
        <f t="shared" si="284"/>
        <v>2384.4</v>
      </c>
      <c r="BP180" s="113">
        <f t="shared" si="284"/>
        <v>0</v>
      </c>
      <c r="BQ180" s="113">
        <f t="shared" si="284"/>
        <v>0</v>
      </c>
      <c r="BR180" s="113">
        <f t="shared" si="284"/>
        <v>5691.5</v>
      </c>
      <c r="BS180" s="113">
        <f t="shared" si="284"/>
        <v>5691.5</v>
      </c>
      <c r="BT180" s="113"/>
      <c r="BU180" s="113"/>
      <c r="BV180" s="113"/>
      <c r="BW180" s="113"/>
      <c r="BX180" s="113"/>
      <c r="BY180" s="113"/>
      <c r="BZ180" s="117"/>
      <c r="CA180" s="113"/>
      <c r="CB180" s="113"/>
      <c r="CC180" s="113"/>
      <c r="CD180" s="113"/>
      <c r="CE180" s="113"/>
      <c r="CF180" s="113"/>
      <c r="CG180" s="117"/>
      <c r="CH180" s="113"/>
      <c r="CI180" s="113"/>
      <c r="CJ180" s="113"/>
      <c r="CK180" s="113"/>
      <c r="CL180" s="113"/>
      <c r="CM180" s="113"/>
      <c r="CN180" s="113"/>
      <c r="CO180" s="113"/>
      <c r="CP180" s="113"/>
      <c r="CQ180" s="113"/>
      <c r="CR180" s="117"/>
      <c r="CS180" s="113"/>
      <c r="CT180" s="113"/>
      <c r="CU180" s="113"/>
      <c r="CV180" s="113"/>
      <c r="CW180" s="113"/>
      <c r="CX180" s="113"/>
      <c r="CY180" s="117"/>
      <c r="CZ180" s="113"/>
      <c r="DA180" s="113"/>
      <c r="DB180" s="113"/>
      <c r="DC180" s="113"/>
      <c r="DD180" s="113"/>
      <c r="DE180" s="118"/>
      <c r="DF180" s="118"/>
      <c r="DG180" s="118"/>
      <c r="DH180" s="118"/>
      <c r="DI180" s="118"/>
      <c r="DJ180" s="118"/>
      <c r="DK180" s="118"/>
      <c r="DL180" s="118"/>
      <c r="DM180" s="118"/>
      <c r="DN180" s="118"/>
      <c r="DO180" s="118"/>
      <c r="DP180" s="118"/>
      <c r="DQ180" s="118"/>
      <c r="DR180" s="118"/>
      <c r="DS180" s="118"/>
      <c r="DT180" s="118"/>
      <c r="DU180" s="118"/>
      <c r="DV180" s="118"/>
      <c r="DW180" s="118"/>
    </row>
    <row r="181" spans="1:127" s="84" customFormat="1" hidden="1">
      <c r="A181" s="13" t="s">
        <v>99</v>
      </c>
      <c r="B181" s="13" t="s">
        <v>99</v>
      </c>
      <c r="C181" s="45" t="s">
        <v>99</v>
      </c>
      <c r="D181" s="2"/>
      <c r="E181" s="2"/>
      <c r="F181" s="3"/>
      <c r="G181" s="3"/>
      <c r="H181" s="1"/>
      <c r="I181" s="1"/>
      <c r="J181" s="113"/>
      <c r="K181" s="113"/>
      <c r="L181" s="113"/>
      <c r="M181" s="113"/>
      <c r="N181" s="113"/>
      <c r="O181" s="113"/>
      <c r="P181" s="117"/>
      <c r="Q181" s="113"/>
      <c r="R181" s="113"/>
      <c r="S181" s="113"/>
      <c r="T181" s="113"/>
      <c r="U181" s="113"/>
      <c r="V181" s="113"/>
      <c r="W181" s="117"/>
      <c r="X181" s="113"/>
      <c r="Y181" s="113"/>
      <c r="Z181" s="113"/>
      <c r="AA181" s="113"/>
      <c r="AB181" s="113"/>
      <c r="AC181" s="113"/>
      <c r="AD181" s="117"/>
      <c r="AE181" s="113"/>
      <c r="AF181" s="113"/>
      <c r="AG181" s="113"/>
      <c r="AH181" s="113"/>
      <c r="AI181" s="113"/>
      <c r="AJ181" s="113"/>
      <c r="AK181" s="117"/>
      <c r="AL181" s="113"/>
      <c r="AM181" s="113"/>
      <c r="AN181" s="113"/>
      <c r="AO181" s="113"/>
      <c r="AP181" s="113"/>
      <c r="AQ181" s="113"/>
      <c r="AR181" s="113"/>
      <c r="AS181" s="113"/>
      <c r="AT181" s="113"/>
      <c r="AU181" s="113"/>
      <c r="AV181" s="113"/>
      <c r="AW181" s="113"/>
      <c r="AX181" s="113"/>
      <c r="AY181" s="117"/>
      <c r="AZ181" s="113"/>
      <c r="BA181" s="113"/>
      <c r="BB181" s="113"/>
      <c r="BC181" s="113"/>
      <c r="BD181" s="113"/>
      <c r="BE181" s="113"/>
      <c r="BF181" s="113"/>
      <c r="BG181" s="113"/>
      <c r="BH181" s="1"/>
      <c r="BI181" s="2"/>
      <c r="BJ181" s="1"/>
      <c r="BK181" s="113"/>
      <c r="BL181" s="1"/>
      <c r="BM181" s="117"/>
      <c r="BN181" s="117"/>
      <c r="BO181" s="117"/>
      <c r="BP181" s="117"/>
      <c r="BQ181" s="117"/>
      <c r="BR181" s="113"/>
      <c r="BS181" s="113"/>
      <c r="BT181" s="113"/>
      <c r="BU181" s="113"/>
      <c r="BV181" s="113"/>
      <c r="BW181" s="113"/>
      <c r="BX181" s="113"/>
      <c r="BY181" s="113"/>
      <c r="BZ181" s="117"/>
      <c r="CA181" s="113"/>
      <c r="CB181" s="113"/>
      <c r="CC181" s="113"/>
      <c r="CD181" s="113"/>
      <c r="CE181" s="113"/>
      <c r="CF181" s="113"/>
      <c r="CG181" s="117"/>
      <c r="CH181" s="113"/>
      <c r="CI181" s="113"/>
      <c r="CJ181" s="113"/>
      <c r="CK181" s="113"/>
      <c r="CL181" s="113"/>
      <c r="CM181" s="113"/>
      <c r="CN181" s="113"/>
      <c r="CO181" s="113"/>
      <c r="CP181" s="113"/>
      <c r="CQ181" s="113"/>
      <c r="CR181" s="117"/>
      <c r="CS181" s="113"/>
      <c r="CT181" s="113"/>
      <c r="CU181" s="113"/>
      <c r="CV181" s="113"/>
      <c r="CW181" s="113"/>
      <c r="CX181" s="113"/>
      <c r="CY181" s="117"/>
      <c r="CZ181" s="113"/>
      <c r="DA181" s="113"/>
      <c r="DB181" s="113"/>
      <c r="DC181" s="113"/>
      <c r="DD181" s="113"/>
      <c r="DE181" s="118"/>
      <c r="DF181" s="118"/>
      <c r="DG181" s="118"/>
      <c r="DH181" s="118"/>
      <c r="DI181" s="118"/>
      <c r="DJ181" s="118"/>
      <c r="DK181" s="118"/>
      <c r="DL181" s="118"/>
      <c r="DM181" s="118"/>
      <c r="DN181" s="118"/>
      <c r="DO181" s="118"/>
      <c r="DP181" s="118"/>
      <c r="DQ181" s="118"/>
      <c r="DR181" s="118"/>
      <c r="DS181" s="118"/>
      <c r="DT181" s="118"/>
      <c r="DU181" s="118"/>
      <c r="DV181" s="118"/>
      <c r="DW181" s="118"/>
    </row>
    <row r="182" spans="1:127" s="84" customFormat="1" hidden="1">
      <c r="A182" s="13" t="s">
        <v>99</v>
      </c>
      <c r="B182" s="13" t="s">
        <v>99</v>
      </c>
      <c r="C182" s="46" t="s">
        <v>99</v>
      </c>
      <c r="D182" s="2"/>
      <c r="E182" s="2"/>
      <c r="F182" s="3"/>
      <c r="G182" s="3"/>
      <c r="H182" s="1"/>
      <c r="I182" s="1">
        <v>40</v>
      </c>
      <c r="J182" s="113">
        <f t="shared" ref="J182:AO182" si="285">+J64+J65+J66+J22+J23+J24+J25+J26+J30+J31+J32+J33+J34+J35+J36+J37+J38+J39+J40+J41+J42+J43+J44+J45+J46+J47+J48+J49+J50+J120+J121+J122+J27+J68+J69+J70+J71+J51+J52+J53</f>
        <v>7630425</v>
      </c>
      <c r="K182" s="113">
        <f t="shared" si="285"/>
        <v>0</v>
      </c>
      <c r="L182" s="113">
        <f t="shared" si="285"/>
        <v>0</v>
      </c>
      <c r="M182" s="113">
        <f t="shared" si="285"/>
        <v>0</v>
      </c>
      <c r="N182" s="113">
        <f t="shared" si="285"/>
        <v>100000</v>
      </c>
      <c r="O182" s="113">
        <f t="shared" si="285"/>
        <v>0</v>
      </c>
      <c r="P182" s="113">
        <f t="shared" si="285"/>
        <v>7730425</v>
      </c>
      <c r="Q182" s="113">
        <f t="shared" si="285"/>
        <v>61842849</v>
      </c>
      <c r="R182" s="113">
        <f t="shared" si="285"/>
        <v>0</v>
      </c>
      <c r="S182" s="113">
        <f t="shared" si="285"/>
        <v>0</v>
      </c>
      <c r="T182" s="113">
        <f t="shared" si="285"/>
        <v>5588000</v>
      </c>
      <c r="U182" s="113">
        <f t="shared" si="285"/>
        <v>9770000</v>
      </c>
      <c r="V182" s="113">
        <f t="shared" si="285"/>
        <v>0</v>
      </c>
      <c r="W182" s="113">
        <f t="shared" si="285"/>
        <v>77200849</v>
      </c>
      <c r="X182" s="113">
        <f t="shared" si="285"/>
        <v>76183550</v>
      </c>
      <c r="Y182" s="113">
        <f t="shared" si="285"/>
        <v>0</v>
      </c>
      <c r="Z182" s="113">
        <f t="shared" si="285"/>
        <v>0</v>
      </c>
      <c r="AA182" s="113">
        <f t="shared" si="285"/>
        <v>11138000</v>
      </c>
      <c r="AB182" s="113">
        <f t="shared" si="285"/>
        <v>23290000</v>
      </c>
      <c r="AC182" s="113">
        <f t="shared" si="285"/>
        <v>0</v>
      </c>
      <c r="AD182" s="113">
        <f t="shared" si="285"/>
        <v>110611550</v>
      </c>
      <c r="AE182" s="113">
        <f t="shared" si="285"/>
        <v>68061694</v>
      </c>
      <c r="AF182" s="113">
        <f t="shared" si="285"/>
        <v>0</v>
      </c>
      <c r="AG182" s="113">
        <f t="shared" si="285"/>
        <v>0</v>
      </c>
      <c r="AH182" s="113">
        <f t="shared" si="285"/>
        <v>10351000</v>
      </c>
      <c r="AI182" s="113">
        <f t="shared" si="285"/>
        <v>22215380</v>
      </c>
      <c r="AJ182" s="113">
        <f t="shared" si="285"/>
        <v>0</v>
      </c>
      <c r="AK182" s="113">
        <f t="shared" si="285"/>
        <v>100628074</v>
      </c>
      <c r="AL182" s="113">
        <f t="shared" si="285"/>
        <v>213718518</v>
      </c>
      <c r="AM182" s="113">
        <f t="shared" si="285"/>
        <v>0</v>
      </c>
      <c r="AN182" s="113">
        <f t="shared" si="285"/>
        <v>0</v>
      </c>
      <c r="AO182" s="113">
        <f t="shared" si="285"/>
        <v>27077000</v>
      </c>
      <c r="AP182" s="113">
        <f t="shared" ref="AP182:BF182" si="286">+AP64+AP65+AP66+AP22+AP23+AP24+AP25+AP26+AP30+AP31+AP32+AP33+AP34+AP35+AP36+AP37+AP38+AP39+AP40+AP41+AP42+AP43+AP44+AP45+AP46+AP47+AP48+AP49+AP50+AP120+AP121+AP122+AP27+AP68+AP69+AP70+AP71+AP51+AP52+AP53</f>
        <v>55375380</v>
      </c>
      <c r="AQ182" s="113">
        <f t="shared" si="286"/>
        <v>0</v>
      </c>
      <c r="AR182" s="113">
        <f t="shared" si="286"/>
        <v>296170898</v>
      </c>
      <c r="AS182" s="113">
        <f t="shared" si="286"/>
        <v>379552020</v>
      </c>
      <c r="AT182" s="113">
        <f t="shared" si="286"/>
        <v>0</v>
      </c>
      <c r="AU182" s="113">
        <f t="shared" si="286"/>
        <v>0</v>
      </c>
      <c r="AV182" s="113">
        <f t="shared" si="286"/>
        <v>0</v>
      </c>
      <c r="AW182" s="113">
        <f t="shared" si="286"/>
        <v>0</v>
      </c>
      <c r="AX182" s="113">
        <f t="shared" si="286"/>
        <v>0</v>
      </c>
      <c r="AY182" s="113">
        <f t="shared" si="286"/>
        <v>379552020</v>
      </c>
      <c r="AZ182" s="113">
        <f t="shared" si="286"/>
        <v>593270538</v>
      </c>
      <c r="BA182" s="113">
        <f t="shared" si="286"/>
        <v>0</v>
      </c>
      <c r="BB182" s="113">
        <f t="shared" si="286"/>
        <v>0</v>
      </c>
      <c r="BC182" s="113">
        <f t="shared" si="286"/>
        <v>27077000</v>
      </c>
      <c r="BD182" s="113">
        <f t="shared" si="286"/>
        <v>55375380</v>
      </c>
      <c r="BE182" s="113">
        <f t="shared" si="286"/>
        <v>0</v>
      </c>
      <c r="BF182" s="113">
        <f t="shared" si="286"/>
        <v>675722918</v>
      </c>
      <c r="BG182" s="113"/>
      <c r="BH182" s="1"/>
      <c r="BI182" s="2"/>
      <c r="BJ182" s="1"/>
      <c r="BK182" s="113"/>
      <c r="BL182" s="1"/>
      <c r="BM182" s="113">
        <f t="shared" ref="BM182:BS182" si="287">+BM64+BM65+BM66+BM22+BM23+BM24+BM25+BM26+BM30+BM31+BM32+BM33+BM34+BM35+BM36+BM37+BM38+BM39+BM40+BM41+BM42+BM43+BM44+BM45+BM46+BM47+BM48+BM49+BM50+BM120+BM121+BM122+BM27+BM68+BM69+BM70+BM71+BM51+BM52+BM53</f>
        <v>7693.4249999999993</v>
      </c>
      <c r="BN182" s="113">
        <f t="shared" si="287"/>
        <v>77163.849000000002</v>
      </c>
      <c r="BO182" s="113">
        <f t="shared" si="287"/>
        <v>107740.42</v>
      </c>
      <c r="BP182" s="113">
        <f t="shared" si="287"/>
        <v>92839.366000000009</v>
      </c>
      <c r="BQ182" s="113">
        <f t="shared" si="287"/>
        <v>34739.578000000001</v>
      </c>
      <c r="BR182" s="113">
        <f t="shared" si="287"/>
        <v>285437.06000000006</v>
      </c>
      <c r="BS182" s="113">
        <f t="shared" si="287"/>
        <v>320176.63800000004</v>
      </c>
      <c r="BT182" s="113"/>
      <c r="BU182" s="113"/>
      <c r="BV182" s="113"/>
      <c r="BW182" s="113"/>
      <c r="BX182" s="113"/>
      <c r="BY182" s="113"/>
      <c r="BZ182" s="117"/>
      <c r="CA182" s="113"/>
      <c r="CB182" s="113"/>
      <c r="CC182" s="113"/>
      <c r="CD182" s="113"/>
      <c r="CE182" s="113"/>
      <c r="CF182" s="113"/>
      <c r="CG182" s="117"/>
      <c r="CH182" s="113"/>
      <c r="CI182" s="113"/>
      <c r="CJ182" s="113"/>
      <c r="CK182" s="113"/>
      <c r="CL182" s="113"/>
      <c r="CM182" s="113"/>
      <c r="CN182" s="113"/>
      <c r="CO182" s="113"/>
      <c r="CP182" s="113"/>
      <c r="CQ182" s="113"/>
      <c r="CR182" s="117"/>
      <c r="CS182" s="113"/>
      <c r="CT182" s="113"/>
      <c r="CU182" s="113"/>
      <c r="CV182" s="113"/>
      <c r="CW182" s="113"/>
      <c r="CX182" s="113"/>
      <c r="CY182" s="117"/>
      <c r="CZ182" s="113"/>
      <c r="DA182" s="113"/>
      <c r="DB182" s="113"/>
      <c r="DC182" s="113"/>
      <c r="DD182" s="113"/>
      <c r="DE182" s="118"/>
      <c r="DF182" s="118"/>
      <c r="DG182" s="118"/>
      <c r="DH182" s="118"/>
      <c r="DI182" s="118"/>
      <c r="DJ182" s="118"/>
      <c r="DK182" s="118"/>
      <c r="DL182" s="118"/>
      <c r="DM182" s="118"/>
      <c r="DN182" s="118"/>
      <c r="DO182" s="118"/>
      <c r="DP182" s="118"/>
      <c r="DQ182" s="118"/>
      <c r="DR182" s="118"/>
      <c r="DS182" s="118"/>
      <c r="DT182" s="118"/>
      <c r="DU182" s="118"/>
      <c r="DV182" s="118"/>
      <c r="DW182" s="118"/>
    </row>
    <row r="183" spans="1:127" s="84" customFormat="1" hidden="1">
      <c r="A183" s="45" t="s">
        <v>305</v>
      </c>
      <c r="B183" s="45" t="s">
        <v>305</v>
      </c>
      <c r="C183" s="46" t="s">
        <v>305</v>
      </c>
      <c r="D183" s="2"/>
      <c r="E183" s="2"/>
      <c r="F183" s="3"/>
      <c r="G183" s="3"/>
      <c r="H183" s="1"/>
      <c r="I183" s="1">
        <v>5</v>
      </c>
      <c r="J183" s="113">
        <f t="shared" ref="J183:AO183" si="288">+J87+J88+J89+J90+J92</f>
        <v>0</v>
      </c>
      <c r="K183" s="113">
        <f t="shared" si="288"/>
        <v>0</v>
      </c>
      <c r="L183" s="113">
        <f t="shared" si="288"/>
        <v>0</v>
      </c>
      <c r="M183" s="113">
        <f t="shared" si="288"/>
        <v>0</v>
      </c>
      <c r="N183" s="113">
        <f t="shared" si="288"/>
        <v>0</v>
      </c>
      <c r="O183" s="113">
        <f t="shared" si="288"/>
        <v>0</v>
      </c>
      <c r="P183" s="113">
        <f t="shared" si="288"/>
        <v>0</v>
      </c>
      <c r="Q183" s="113">
        <f t="shared" si="288"/>
        <v>852000</v>
      </c>
      <c r="R183" s="113">
        <f t="shared" si="288"/>
        <v>0</v>
      </c>
      <c r="S183" s="113">
        <f t="shared" si="288"/>
        <v>0</v>
      </c>
      <c r="T183" s="113">
        <f t="shared" si="288"/>
        <v>0</v>
      </c>
      <c r="U183" s="113">
        <f t="shared" si="288"/>
        <v>790000</v>
      </c>
      <c r="V183" s="113">
        <f t="shared" si="288"/>
        <v>0</v>
      </c>
      <c r="W183" s="113">
        <f t="shared" si="288"/>
        <v>1642000</v>
      </c>
      <c r="X183" s="113">
        <f t="shared" si="288"/>
        <v>2900000</v>
      </c>
      <c r="Y183" s="113">
        <f t="shared" si="288"/>
        <v>0</v>
      </c>
      <c r="Z183" s="113">
        <f t="shared" si="288"/>
        <v>0</v>
      </c>
      <c r="AA183" s="113">
        <f t="shared" si="288"/>
        <v>0</v>
      </c>
      <c r="AB183" s="113">
        <f t="shared" si="288"/>
        <v>10365000</v>
      </c>
      <c r="AC183" s="113">
        <f t="shared" si="288"/>
        <v>0</v>
      </c>
      <c r="AD183" s="113">
        <f t="shared" si="288"/>
        <v>13265000</v>
      </c>
      <c r="AE183" s="113">
        <f t="shared" si="288"/>
        <v>2900000</v>
      </c>
      <c r="AF183" s="113">
        <f t="shared" si="288"/>
        <v>0</v>
      </c>
      <c r="AG183" s="113">
        <f t="shared" si="288"/>
        <v>0</v>
      </c>
      <c r="AH183" s="113">
        <f t="shared" si="288"/>
        <v>0</v>
      </c>
      <c r="AI183" s="113">
        <f t="shared" si="288"/>
        <v>14100000</v>
      </c>
      <c r="AJ183" s="113">
        <f t="shared" si="288"/>
        <v>0</v>
      </c>
      <c r="AK183" s="113">
        <f t="shared" si="288"/>
        <v>17000000</v>
      </c>
      <c r="AL183" s="113">
        <f t="shared" si="288"/>
        <v>6652000</v>
      </c>
      <c r="AM183" s="113">
        <f t="shared" si="288"/>
        <v>0</v>
      </c>
      <c r="AN183" s="113">
        <f t="shared" si="288"/>
        <v>0</v>
      </c>
      <c r="AO183" s="113">
        <f t="shared" si="288"/>
        <v>0</v>
      </c>
      <c r="AP183" s="113">
        <f t="shared" ref="AP183:BF183" si="289">+AP87+AP88+AP89+AP90+AP92</f>
        <v>25255000</v>
      </c>
      <c r="AQ183" s="113">
        <f t="shared" si="289"/>
        <v>0</v>
      </c>
      <c r="AR183" s="113">
        <f t="shared" si="289"/>
        <v>31907000</v>
      </c>
      <c r="AS183" s="113">
        <f t="shared" si="289"/>
        <v>4829900</v>
      </c>
      <c r="AT183" s="113">
        <f t="shared" si="289"/>
        <v>0</v>
      </c>
      <c r="AU183" s="113">
        <f t="shared" si="289"/>
        <v>0</v>
      </c>
      <c r="AV183" s="113">
        <f t="shared" si="289"/>
        <v>0</v>
      </c>
      <c r="AW183" s="113">
        <f t="shared" si="289"/>
        <v>44645000</v>
      </c>
      <c r="AX183" s="113">
        <f t="shared" si="289"/>
        <v>0</v>
      </c>
      <c r="AY183" s="113">
        <f t="shared" si="289"/>
        <v>49474900</v>
      </c>
      <c r="AZ183" s="113">
        <f t="shared" si="289"/>
        <v>11481900</v>
      </c>
      <c r="BA183" s="113">
        <f t="shared" si="289"/>
        <v>0</v>
      </c>
      <c r="BB183" s="113">
        <f t="shared" si="289"/>
        <v>0</v>
      </c>
      <c r="BC183" s="113">
        <f t="shared" si="289"/>
        <v>0</v>
      </c>
      <c r="BD183" s="113">
        <f t="shared" si="289"/>
        <v>69900000</v>
      </c>
      <c r="BE183" s="113">
        <f t="shared" si="289"/>
        <v>0</v>
      </c>
      <c r="BF183" s="113">
        <f t="shared" si="289"/>
        <v>81381900</v>
      </c>
      <c r="BG183" s="113"/>
      <c r="BH183" s="113"/>
      <c r="BI183" s="2"/>
      <c r="BJ183" s="1"/>
      <c r="BK183" s="113"/>
      <c r="BL183" s="1"/>
      <c r="BM183" s="113" t="e">
        <f t="shared" ref="BM183:BS183" si="290">+BM87+BM88+BM89+BM90+BM92</f>
        <v>#REF!</v>
      </c>
      <c r="BN183" s="113" t="e">
        <f t="shared" si="290"/>
        <v>#REF!</v>
      </c>
      <c r="BO183" s="113" t="e">
        <f t="shared" si="290"/>
        <v>#REF!</v>
      </c>
      <c r="BP183" s="113" t="e">
        <f t="shared" si="290"/>
        <v>#REF!</v>
      </c>
      <c r="BQ183" s="113">
        <f t="shared" si="290"/>
        <v>0</v>
      </c>
      <c r="BR183" s="113">
        <f t="shared" si="290"/>
        <v>1155</v>
      </c>
      <c r="BS183" s="113">
        <f t="shared" si="290"/>
        <v>1155</v>
      </c>
      <c r="BT183" s="113"/>
      <c r="BU183" s="113"/>
      <c r="BV183" s="113"/>
      <c r="BW183" s="113"/>
      <c r="BX183" s="113"/>
      <c r="BY183" s="113"/>
      <c r="BZ183" s="117"/>
      <c r="CA183" s="113"/>
      <c r="CB183" s="113"/>
      <c r="CC183" s="113"/>
      <c r="CD183" s="113"/>
      <c r="CE183" s="113"/>
      <c r="CF183" s="113"/>
      <c r="CG183" s="117"/>
      <c r="CH183" s="113"/>
      <c r="CI183" s="113"/>
      <c r="CJ183" s="113"/>
      <c r="CK183" s="113"/>
      <c r="CL183" s="113"/>
      <c r="CM183" s="113"/>
      <c r="CN183" s="113"/>
      <c r="CO183" s="113"/>
      <c r="CP183" s="113"/>
      <c r="CQ183" s="113"/>
      <c r="CR183" s="117"/>
      <c r="CS183" s="113"/>
      <c r="CT183" s="113"/>
      <c r="CU183" s="113"/>
      <c r="CV183" s="113"/>
      <c r="CW183" s="113"/>
      <c r="CX183" s="113"/>
      <c r="CY183" s="117"/>
      <c r="CZ183" s="113"/>
      <c r="DA183" s="113"/>
      <c r="DB183" s="113"/>
      <c r="DC183" s="113"/>
      <c r="DD183" s="113"/>
      <c r="DE183" s="118"/>
      <c r="DF183" s="118"/>
      <c r="DG183" s="118"/>
      <c r="DH183" s="118"/>
      <c r="DI183" s="118"/>
      <c r="DJ183" s="118"/>
      <c r="DK183" s="118"/>
      <c r="DL183" s="118"/>
      <c r="DM183" s="118"/>
      <c r="DN183" s="118"/>
      <c r="DO183" s="118"/>
      <c r="DP183" s="118"/>
      <c r="DQ183" s="118"/>
      <c r="DR183" s="118"/>
      <c r="DS183" s="118"/>
      <c r="DT183" s="118"/>
      <c r="DU183" s="118"/>
      <c r="DV183" s="118"/>
      <c r="DW183" s="118"/>
    </row>
    <row r="184" spans="1:127" s="84" customFormat="1" hidden="1">
      <c r="A184" s="45" t="s">
        <v>472</v>
      </c>
      <c r="B184" s="45" t="s">
        <v>472</v>
      </c>
      <c r="C184" s="13" t="s">
        <v>472</v>
      </c>
      <c r="D184" s="2"/>
      <c r="E184" s="2"/>
      <c r="F184" s="3"/>
      <c r="G184" s="3"/>
      <c r="H184" s="1"/>
      <c r="I184" s="1">
        <v>0</v>
      </c>
      <c r="J184" s="113"/>
      <c r="K184" s="113"/>
      <c r="L184" s="113"/>
      <c r="M184" s="113"/>
      <c r="N184" s="113"/>
      <c r="O184" s="113"/>
      <c r="P184" s="117"/>
      <c r="Q184" s="113"/>
      <c r="R184" s="113"/>
      <c r="S184" s="113"/>
      <c r="T184" s="113"/>
      <c r="U184" s="113"/>
      <c r="V184" s="113"/>
      <c r="W184" s="117"/>
      <c r="X184" s="113"/>
      <c r="Y184" s="113"/>
      <c r="Z184" s="113"/>
      <c r="AA184" s="113"/>
      <c r="AB184" s="113"/>
      <c r="AC184" s="113"/>
      <c r="AD184" s="117"/>
      <c r="AE184" s="113"/>
      <c r="AF184" s="113"/>
      <c r="AG184" s="113"/>
      <c r="AH184" s="113"/>
      <c r="AI184" s="113"/>
      <c r="AJ184" s="113"/>
      <c r="AK184" s="117"/>
      <c r="AL184" s="113"/>
      <c r="AM184" s="113"/>
      <c r="AN184" s="113"/>
      <c r="AO184" s="113"/>
      <c r="AP184" s="113"/>
      <c r="AQ184" s="113"/>
      <c r="AR184" s="113"/>
      <c r="AS184" s="113"/>
      <c r="AT184" s="113"/>
      <c r="AU184" s="113"/>
      <c r="AV184" s="113"/>
      <c r="AW184" s="113"/>
      <c r="AX184" s="113"/>
      <c r="AY184" s="117"/>
      <c r="AZ184" s="113"/>
      <c r="BA184" s="113"/>
      <c r="BB184" s="113"/>
      <c r="BC184" s="113"/>
      <c r="BD184" s="113"/>
      <c r="BE184" s="113"/>
      <c r="BF184" s="113"/>
      <c r="BG184" s="113"/>
      <c r="BH184" s="1"/>
      <c r="BI184" s="2"/>
      <c r="BJ184" s="1"/>
      <c r="BK184" s="113"/>
      <c r="BL184" s="1"/>
      <c r="BM184" s="117"/>
      <c r="BN184" s="117"/>
      <c r="BO184" s="117"/>
      <c r="BP184" s="117"/>
      <c r="BQ184" s="117"/>
      <c r="BR184" s="113"/>
      <c r="BS184" s="113"/>
      <c r="BT184" s="113"/>
      <c r="BU184" s="113"/>
      <c r="BV184" s="113"/>
      <c r="BW184" s="113"/>
      <c r="BX184" s="113"/>
      <c r="BY184" s="113"/>
      <c r="BZ184" s="117"/>
      <c r="CA184" s="113"/>
      <c r="CB184" s="113"/>
      <c r="CC184" s="113"/>
      <c r="CD184" s="113"/>
      <c r="CE184" s="113"/>
      <c r="CF184" s="113"/>
      <c r="CG184" s="117"/>
      <c r="CH184" s="113"/>
      <c r="CI184" s="113"/>
      <c r="CJ184" s="113"/>
      <c r="CK184" s="113"/>
      <c r="CL184" s="113"/>
      <c r="CM184" s="113"/>
      <c r="CN184" s="113"/>
      <c r="CO184" s="113"/>
      <c r="CP184" s="113"/>
      <c r="CQ184" s="113"/>
      <c r="CR184" s="117"/>
      <c r="CS184" s="113"/>
      <c r="CT184" s="113"/>
      <c r="CU184" s="113"/>
      <c r="CV184" s="113"/>
      <c r="CW184" s="113"/>
      <c r="CX184" s="113"/>
      <c r="CY184" s="117"/>
      <c r="CZ184" s="113"/>
      <c r="DA184" s="113"/>
      <c r="DB184" s="113"/>
      <c r="DC184" s="113"/>
      <c r="DD184" s="113"/>
      <c r="DE184" s="118"/>
      <c r="DF184" s="118"/>
      <c r="DG184" s="118"/>
      <c r="DH184" s="118"/>
      <c r="DI184" s="118"/>
      <c r="DJ184" s="118"/>
      <c r="DK184" s="118"/>
      <c r="DL184" s="118"/>
      <c r="DM184" s="118"/>
      <c r="DN184" s="118"/>
      <c r="DO184" s="118"/>
      <c r="DP184" s="118"/>
      <c r="DQ184" s="118"/>
      <c r="DR184" s="118"/>
      <c r="DS184" s="118"/>
      <c r="DT184" s="118"/>
      <c r="DU184" s="118"/>
      <c r="DV184" s="118"/>
      <c r="DW184" s="118"/>
    </row>
    <row r="185" spans="1:127" s="84" customFormat="1" hidden="1">
      <c r="A185" s="45" t="s">
        <v>316</v>
      </c>
      <c r="B185" s="45" t="s">
        <v>316</v>
      </c>
      <c r="C185" s="45" t="s">
        <v>316</v>
      </c>
      <c r="D185" s="2"/>
      <c r="E185" s="2"/>
      <c r="F185" s="3"/>
      <c r="G185" s="3"/>
      <c r="H185" s="1"/>
      <c r="I185" s="1">
        <v>2</v>
      </c>
      <c r="J185" s="113">
        <f t="shared" ref="J185:AO185" si="291">J91+J129</f>
        <v>0</v>
      </c>
      <c r="K185" s="113">
        <f t="shared" si="291"/>
        <v>0</v>
      </c>
      <c r="L185" s="113">
        <f t="shared" si="291"/>
        <v>0</v>
      </c>
      <c r="M185" s="113">
        <f t="shared" si="291"/>
        <v>0</v>
      </c>
      <c r="N185" s="113">
        <f t="shared" si="291"/>
        <v>0</v>
      </c>
      <c r="O185" s="113">
        <f t="shared" si="291"/>
        <v>0</v>
      </c>
      <c r="P185" s="113">
        <f t="shared" si="291"/>
        <v>0</v>
      </c>
      <c r="Q185" s="113">
        <f t="shared" si="291"/>
        <v>182170</v>
      </c>
      <c r="R185" s="113">
        <f t="shared" si="291"/>
        <v>0</v>
      </c>
      <c r="S185" s="113">
        <f t="shared" si="291"/>
        <v>0</v>
      </c>
      <c r="T185" s="113">
        <f t="shared" si="291"/>
        <v>0</v>
      </c>
      <c r="U185" s="113">
        <f t="shared" si="291"/>
        <v>0</v>
      </c>
      <c r="V185" s="113">
        <f t="shared" si="291"/>
        <v>0</v>
      </c>
      <c r="W185" s="113">
        <f t="shared" si="291"/>
        <v>182170</v>
      </c>
      <c r="X185" s="113">
        <f t="shared" si="291"/>
        <v>1458320</v>
      </c>
      <c r="Y185" s="113">
        <f t="shared" si="291"/>
        <v>0</v>
      </c>
      <c r="Z185" s="113">
        <f t="shared" si="291"/>
        <v>0</v>
      </c>
      <c r="AA185" s="113">
        <f t="shared" si="291"/>
        <v>0</v>
      </c>
      <c r="AB185" s="113">
        <f t="shared" si="291"/>
        <v>0</v>
      </c>
      <c r="AC185" s="113">
        <f t="shared" si="291"/>
        <v>0</v>
      </c>
      <c r="AD185" s="113">
        <f t="shared" si="291"/>
        <v>1458320</v>
      </c>
      <c r="AE185" s="113">
        <f t="shared" si="291"/>
        <v>1576620</v>
      </c>
      <c r="AF185" s="113">
        <f t="shared" si="291"/>
        <v>0</v>
      </c>
      <c r="AG185" s="113">
        <f t="shared" si="291"/>
        <v>0</v>
      </c>
      <c r="AH185" s="113">
        <f t="shared" si="291"/>
        <v>0</v>
      </c>
      <c r="AI185" s="113">
        <f t="shared" si="291"/>
        <v>0</v>
      </c>
      <c r="AJ185" s="113">
        <f t="shared" si="291"/>
        <v>0</v>
      </c>
      <c r="AK185" s="113">
        <f t="shared" si="291"/>
        <v>1576620</v>
      </c>
      <c r="AL185" s="113">
        <f t="shared" si="291"/>
        <v>3217110</v>
      </c>
      <c r="AM185" s="113">
        <f t="shared" si="291"/>
        <v>0</v>
      </c>
      <c r="AN185" s="113">
        <f t="shared" si="291"/>
        <v>0</v>
      </c>
      <c r="AO185" s="113">
        <f t="shared" si="291"/>
        <v>0</v>
      </c>
      <c r="AP185" s="113">
        <f t="shared" ref="AP185:BF185" si="292">AP91+AP129</f>
        <v>0</v>
      </c>
      <c r="AQ185" s="113">
        <f t="shared" si="292"/>
        <v>0</v>
      </c>
      <c r="AR185" s="113">
        <f t="shared" si="292"/>
        <v>3217110</v>
      </c>
      <c r="AS185" s="113">
        <f t="shared" si="292"/>
        <v>3719560</v>
      </c>
      <c r="AT185" s="113">
        <f t="shared" si="292"/>
        <v>0</v>
      </c>
      <c r="AU185" s="113">
        <f t="shared" si="292"/>
        <v>0</v>
      </c>
      <c r="AV185" s="113">
        <f t="shared" si="292"/>
        <v>0</v>
      </c>
      <c r="AW185" s="113">
        <f t="shared" si="292"/>
        <v>0</v>
      </c>
      <c r="AX185" s="113">
        <f t="shared" si="292"/>
        <v>0</v>
      </c>
      <c r="AY185" s="113">
        <f t="shared" si="292"/>
        <v>3719560</v>
      </c>
      <c r="AZ185" s="113">
        <f t="shared" si="292"/>
        <v>6936670</v>
      </c>
      <c r="BA185" s="113">
        <f t="shared" si="292"/>
        <v>0</v>
      </c>
      <c r="BB185" s="113">
        <f t="shared" si="292"/>
        <v>0</v>
      </c>
      <c r="BC185" s="113">
        <f t="shared" si="292"/>
        <v>0</v>
      </c>
      <c r="BD185" s="113">
        <f t="shared" si="292"/>
        <v>0</v>
      </c>
      <c r="BE185" s="113">
        <f t="shared" si="292"/>
        <v>0</v>
      </c>
      <c r="BF185" s="113">
        <f t="shared" si="292"/>
        <v>6936670</v>
      </c>
      <c r="BG185" s="113"/>
      <c r="BH185" s="1"/>
      <c r="BI185" s="2"/>
      <c r="BJ185" s="1"/>
      <c r="BK185" s="113"/>
      <c r="BL185" s="1"/>
      <c r="BM185" s="113">
        <f t="shared" ref="BM185:BS185" si="293">BM91+BM129</f>
        <v>0</v>
      </c>
      <c r="BN185" s="113">
        <f t="shared" si="293"/>
        <v>182.17000000000002</v>
      </c>
      <c r="BO185" s="113">
        <f t="shared" si="293"/>
        <v>1458.32</v>
      </c>
      <c r="BP185" s="113">
        <f t="shared" si="293"/>
        <v>1576.62</v>
      </c>
      <c r="BQ185" s="113">
        <f t="shared" si="293"/>
        <v>3719.56</v>
      </c>
      <c r="BR185" s="113">
        <f t="shared" si="293"/>
        <v>3217.1099999999997</v>
      </c>
      <c r="BS185" s="113">
        <f t="shared" si="293"/>
        <v>6936.67</v>
      </c>
      <c r="BT185" s="113"/>
      <c r="BU185" s="113"/>
      <c r="BV185" s="113"/>
      <c r="BW185" s="113"/>
      <c r="BX185" s="113"/>
      <c r="BY185" s="113"/>
      <c r="BZ185" s="117"/>
      <c r="CA185" s="113"/>
      <c r="CB185" s="113"/>
      <c r="CC185" s="113"/>
      <c r="CD185" s="113"/>
      <c r="CE185" s="113"/>
      <c r="CF185" s="113"/>
      <c r="CG185" s="117"/>
      <c r="CH185" s="113"/>
      <c r="CI185" s="113"/>
      <c r="CJ185" s="113"/>
      <c r="CK185" s="113"/>
      <c r="CL185" s="113"/>
      <c r="CM185" s="113"/>
      <c r="CN185" s="113"/>
      <c r="CO185" s="113"/>
      <c r="CP185" s="113"/>
      <c r="CQ185" s="113"/>
      <c r="CR185" s="117"/>
      <c r="CS185" s="113"/>
      <c r="CT185" s="113"/>
      <c r="CU185" s="113"/>
      <c r="CV185" s="113"/>
      <c r="CW185" s="113"/>
      <c r="CX185" s="113"/>
      <c r="CY185" s="117"/>
      <c r="CZ185" s="113"/>
      <c r="DA185" s="113"/>
      <c r="DB185" s="113"/>
      <c r="DC185" s="113"/>
      <c r="DD185" s="113"/>
      <c r="DE185" s="118"/>
      <c r="DF185" s="118"/>
      <c r="DG185" s="118"/>
      <c r="DH185" s="118"/>
      <c r="DI185" s="118"/>
      <c r="DJ185" s="118"/>
      <c r="DK185" s="118"/>
      <c r="DL185" s="118"/>
      <c r="DM185" s="118"/>
      <c r="DN185" s="118"/>
      <c r="DO185" s="118"/>
      <c r="DP185" s="118"/>
      <c r="DQ185" s="118"/>
      <c r="DR185" s="118"/>
      <c r="DS185" s="118"/>
      <c r="DT185" s="118"/>
      <c r="DU185" s="118"/>
      <c r="DV185" s="118"/>
      <c r="DW185" s="118"/>
    </row>
    <row r="186" spans="1:127" s="84" customFormat="1" hidden="1">
      <c r="A186" s="13" t="s">
        <v>244</v>
      </c>
      <c r="B186" s="13" t="s">
        <v>244</v>
      </c>
      <c r="C186" s="13" t="s">
        <v>244</v>
      </c>
      <c r="D186" s="2"/>
      <c r="E186" s="2"/>
      <c r="F186" s="3"/>
      <c r="G186" s="3"/>
      <c r="H186" s="1"/>
      <c r="I186" s="1">
        <v>4</v>
      </c>
      <c r="J186" s="113">
        <f t="shared" ref="J186:AO186" si="294">+J67+J74+J75+J127</f>
        <v>4207972.3499999996</v>
      </c>
      <c r="K186" s="113">
        <f t="shared" si="294"/>
        <v>0</v>
      </c>
      <c r="L186" s="113">
        <f t="shared" si="294"/>
        <v>0</v>
      </c>
      <c r="M186" s="113">
        <f t="shared" si="294"/>
        <v>0</v>
      </c>
      <c r="N186" s="113">
        <f t="shared" si="294"/>
        <v>0</v>
      </c>
      <c r="O186" s="113">
        <f t="shared" si="294"/>
        <v>0</v>
      </c>
      <c r="P186" s="113">
        <f t="shared" si="294"/>
        <v>4207972.3499999996</v>
      </c>
      <c r="Q186" s="113">
        <f t="shared" si="294"/>
        <v>5795017.0700000003</v>
      </c>
      <c r="R186" s="113">
        <f t="shared" si="294"/>
        <v>0</v>
      </c>
      <c r="S186" s="113">
        <f t="shared" si="294"/>
        <v>0</v>
      </c>
      <c r="T186" s="113">
        <f t="shared" si="294"/>
        <v>0</v>
      </c>
      <c r="U186" s="113">
        <f t="shared" si="294"/>
        <v>0</v>
      </c>
      <c r="V186" s="113">
        <f t="shared" si="294"/>
        <v>0</v>
      </c>
      <c r="W186" s="113">
        <f t="shared" si="294"/>
        <v>5795017.0700000003</v>
      </c>
      <c r="X186" s="113">
        <f t="shared" si="294"/>
        <v>3653000</v>
      </c>
      <c r="Y186" s="113">
        <f t="shared" si="294"/>
        <v>0</v>
      </c>
      <c r="Z186" s="113">
        <f t="shared" si="294"/>
        <v>0</v>
      </c>
      <c r="AA186" s="113">
        <f t="shared" si="294"/>
        <v>0</v>
      </c>
      <c r="AB186" s="113">
        <f t="shared" si="294"/>
        <v>0</v>
      </c>
      <c r="AC186" s="113">
        <f t="shared" si="294"/>
        <v>0</v>
      </c>
      <c r="AD186" s="113">
        <f t="shared" si="294"/>
        <v>3653000</v>
      </c>
      <c r="AE186" s="113">
        <f t="shared" si="294"/>
        <v>653000</v>
      </c>
      <c r="AF186" s="113">
        <f t="shared" si="294"/>
        <v>0</v>
      </c>
      <c r="AG186" s="113">
        <f t="shared" si="294"/>
        <v>0</v>
      </c>
      <c r="AH186" s="113">
        <f t="shared" si="294"/>
        <v>0</v>
      </c>
      <c r="AI186" s="113">
        <f t="shared" si="294"/>
        <v>0</v>
      </c>
      <c r="AJ186" s="113">
        <f t="shared" si="294"/>
        <v>0</v>
      </c>
      <c r="AK186" s="113">
        <f t="shared" si="294"/>
        <v>653000</v>
      </c>
      <c r="AL186" s="113">
        <f t="shared" si="294"/>
        <v>14308989.42</v>
      </c>
      <c r="AM186" s="113">
        <f t="shared" si="294"/>
        <v>0</v>
      </c>
      <c r="AN186" s="113">
        <f t="shared" si="294"/>
        <v>0</v>
      </c>
      <c r="AO186" s="113">
        <f t="shared" si="294"/>
        <v>0</v>
      </c>
      <c r="AP186" s="113">
        <f t="shared" ref="AP186:BF186" si="295">+AP67+AP74+AP75+AP127</f>
        <v>0</v>
      </c>
      <c r="AQ186" s="113">
        <f t="shared" si="295"/>
        <v>0</v>
      </c>
      <c r="AR186" s="113">
        <f t="shared" si="295"/>
        <v>14308989.42</v>
      </c>
      <c r="AS186" s="113">
        <f t="shared" si="295"/>
        <v>1000000</v>
      </c>
      <c r="AT186" s="113">
        <f t="shared" si="295"/>
        <v>0</v>
      </c>
      <c r="AU186" s="113">
        <f t="shared" si="295"/>
        <v>0</v>
      </c>
      <c r="AV186" s="113">
        <f t="shared" si="295"/>
        <v>0</v>
      </c>
      <c r="AW186" s="113">
        <f t="shared" si="295"/>
        <v>0</v>
      </c>
      <c r="AX186" s="113">
        <f t="shared" si="295"/>
        <v>0</v>
      </c>
      <c r="AY186" s="113">
        <f t="shared" si="295"/>
        <v>1000000</v>
      </c>
      <c r="AZ186" s="113">
        <f t="shared" si="295"/>
        <v>15308989.42</v>
      </c>
      <c r="BA186" s="113">
        <f t="shared" si="295"/>
        <v>0</v>
      </c>
      <c r="BB186" s="113">
        <f t="shared" si="295"/>
        <v>0</v>
      </c>
      <c r="BC186" s="113">
        <f t="shared" si="295"/>
        <v>0</v>
      </c>
      <c r="BD186" s="113">
        <f t="shared" si="295"/>
        <v>0</v>
      </c>
      <c r="BE186" s="113">
        <f t="shared" si="295"/>
        <v>0</v>
      </c>
      <c r="BF186" s="113">
        <f t="shared" si="295"/>
        <v>15308989.42</v>
      </c>
      <c r="BG186" s="113"/>
      <c r="BH186" s="113"/>
      <c r="BI186" s="2"/>
      <c r="BJ186" s="1"/>
      <c r="BK186" s="113" t="e">
        <f>+BK7+BK8+BK9+BK17+BK73+#REF!+BK67+BK57+#REF!+#REF!</f>
        <v>#REF!</v>
      </c>
      <c r="BL186" s="1"/>
      <c r="BM186" s="113">
        <f t="shared" ref="BM186:BS186" si="296">+BM67+BM74+BM75+BM127</f>
        <v>4207.97235</v>
      </c>
      <c r="BN186" s="113">
        <f t="shared" si="296"/>
        <v>5795.0170699999999</v>
      </c>
      <c r="BO186" s="113">
        <f t="shared" si="296"/>
        <v>3653</v>
      </c>
      <c r="BP186" s="113">
        <f t="shared" si="296"/>
        <v>653</v>
      </c>
      <c r="BQ186" s="113">
        <f t="shared" si="296"/>
        <v>1000</v>
      </c>
      <c r="BR186" s="113">
        <f t="shared" si="296"/>
        <v>14308.98942</v>
      </c>
      <c r="BS186" s="113">
        <f t="shared" si="296"/>
        <v>15308.98942</v>
      </c>
      <c r="BT186" s="113"/>
      <c r="BU186" s="113"/>
      <c r="BV186" s="113"/>
      <c r="BW186" s="113"/>
      <c r="BX186" s="113"/>
      <c r="BY186" s="113"/>
      <c r="BZ186" s="117"/>
      <c r="CA186" s="113"/>
      <c r="CB186" s="113"/>
      <c r="CC186" s="113"/>
      <c r="CD186" s="113"/>
      <c r="CE186" s="113"/>
      <c r="CF186" s="113"/>
      <c r="CG186" s="117"/>
      <c r="CH186" s="113"/>
      <c r="CI186" s="113"/>
      <c r="CJ186" s="113"/>
      <c r="CK186" s="113"/>
      <c r="CL186" s="113"/>
      <c r="CM186" s="113"/>
      <c r="CN186" s="113"/>
      <c r="CO186" s="113"/>
      <c r="CP186" s="113"/>
      <c r="CQ186" s="113"/>
      <c r="CR186" s="117"/>
      <c r="CS186" s="113"/>
      <c r="CT186" s="113"/>
      <c r="CU186" s="113"/>
      <c r="CV186" s="113"/>
      <c r="CW186" s="113"/>
      <c r="CX186" s="113"/>
      <c r="CY186" s="117"/>
      <c r="CZ186" s="113"/>
      <c r="DA186" s="113"/>
      <c r="DB186" s="113"/>
      <c r="DC186" s="113"/>
      <c r="DD186" s="113"/>
      <c r="DE186" s="118"/>
      <c r="DF186" s="118"/>
      <c r="DG186" s="118"/>
      <c r="DH186" s="118"/>
      <c r="DI186" s="118"/>
      <c r="DJ186" s="118"/>
      <c r="DK186" s="118"/>
      <c r="DL186" s="118"/>
      <c r="DM186" s="118"/>
      <c r="DN186" s="118"/>
      <c r="DO186" s="118"/>
      <c r="DP186" s="118"/>
      <c r="DQ186" s="118"/>
      <c r="DR186" s="118"/>
      <c r="DS186" s="118"/>
      <c r="DT186" s="118"/>
      <c r="DU186" s="118"/>
      <c r="DV186" s="118"/>
      <c r="DW186" s="118"/>
    </row>
    <row r="187" spans="1:127" s="84" customFormat="1" hidden="1">
      <c r="A187" s="13" t="s">
        <v>473</v>
      </c>
      <c r="B187" s="13" t="s">
        <v>473</v>
      </c>
      <c r="C187" s="45" t="s">
        <v>473</v>
      </c>
      <c r="D187" s="2"/>
      <c r="E187" s="2"/>
      <c r="F187" s="3"/>
      <c r="G187" s="3"/>
      <c r="H187" s="1"/>
      <c r="I187" s="1"/>
      <c r="J187" s="113"/>
      <c r="K187" s="113"/>
      <c r="L187" s="113"/>
      <c r="M187" s="113"/>
      <c r="N187" s="113"/>
      <c r="O187" s="113"/>
      <c r="P187" s="117"/>
      <c r="Q187" s="113"/>
      <c r="R187" s="113"/>
      <c r="S187" s="113"/>
      <c r="T187" s="113"/>
      <c r="U187" s="113"/>
      <c r="V187" s="113"/>
      <c r="W187" s="117"/>
      <c r="X187" s="113"/>
      <c r="Y187" s="113"/>
      <c r="Z187" s="113"/>
      <c r="AA187" s="113"/>
      <c r="AB187" s="113"/>
      <c r="AC187" s="113"/>
      <c r="AD187" s="117"/>
      <c r="AE187" s="113"/>
      <c r="AF187" s="113"/>
      <c r="AG187" s="113"/>
      <c r="AH187" s="113"/>
      <c r="AI187" s="113"/>
      <c r="AJ187" s="113"/>
      <c r="AK187" s="117"/>
      <c r="AL187" s="113"/>
      <c r="AM187" s="113"/>
      <c r="AN187" s="113"/>
      <c r="AO187" s="113"/>
      <c r="AP187" s="113"/>
      <c r="AQ187" s="113"/>
      <c r="AR187" s="113"/>
      <c r="AS187" s="113"/>
      <c r="AT187" s="113"/>
      <c r="AU187" s="113"/>
      <c r="AV187" s="113"/>
      <c r="AW187" s="113"/>
      <c r="AX187" s="113"/>
      <c r="AY187" s="117"/>
      <c r="AZ187" s="113"/>
      <c r="BA187" s="113"/>
      <c r="BB187" s="113"/>
      <c r="BC187" s="113"/>
      <c r="BD187" s="113"/>
      <c r="BE187" s="113"/>
      <c r="BF187" s="113"/>
      <c r="BG187" s="113"/>
      <c r="BH187" s="1"/>
      <c r="BI187" s="2"/>
      <c r="BJ187" s="1"/>
      <c r="BK187" s="113">
        <f>+BK12+BK110</f>
        <v>7908.64</v>
      </c>
      <c r="BL187" s="1"/>
      <c r="BM187" s="117"/>
      <c r="BN187" s="117"/>
      <c r="BO187" s="117"/>
      <c r="BP187" s="117"/>
      <c r="BQ187" s="117"/>
      <c r="BR187" s="113"/>
      <c r="BS187" s="113"/>
      <c r="BT187" s="113"/>
      <c r="BU187" s="113"/>
      <c r="BV187" s="113"/>
      <c r="BW187" s="113"/>
      <c r="BX187" s="113"/>
      <c r="BY187" s="113"/>
      <c r="BZ187" s="117"/>
      <c r="CA187" s="113"/>
      <c r="CB187" s="113"/>
      <c r="CC187" s="113"/>
      <c r="CD187" s="113"/>
      <c r="CE187" s="113"/>
      <c r="CF187" s="113"/>
      <c r="CG187" s="117"/>
      <c r="CH187" s="113"/>
      <c r="CI187" s="113"/>
      <c r="CJ187" s="113"/>
      <c r="CK187" s="113"/>
      <c r="CL187" s="113"/>
      <c r="CM187" s="113"/>
      <c r="CN187" s="113"/>
      <c r="CO187" s="113"/>
      <c r="CP187" s="113"/>
      <c r="CQ187" s="113"/>
      <c r="CR187" s="117"/>
      <c r="CS187" s="113"/>
      <c r="CT187" s="113"/>
      <c r="CU187" s="113"/>
      <c r="CV187" s="113"/>
      <c r="CW187" s="113"/>
      <c r="CX187" s="113"/>
      <c r="CY187" s="117"/>
      <c r="CZ187" s="113"/>
      <c r="DA187" s="113"/>
      <c r="DB187" s="113"/>
      <c r="DC187" s="113"/>
      <c r="DD187" s="113"/>
      <c r="DE187" s="118"/>
      <c r="DF187" s="118"/>
      <c r="DG187" s="118"/>
      <c r="DH187" s="118"/>
      <c r="DI187" s="118"/>
      <c r="DJ187" s="118"/>
      <c r="DK187" s="118"/>
      <c r="DL187" s="118"/>
      <c r="DM187" s="118"/>
      <c r="DN187" s="118"/>
      <c r="DO187" s="118"/>
      <c r="DP187" s="118"/>
      <c r="DQ187" s="118"/>
      <c r="DR187" s="118"/>
      <c r="DS187" s="118"/>
      <c r="DT187" s="118"/>
      <c r="DU187" s="118"/>
      <c r="DV187" s="118"/>
      <c r="DW187" s="118"/>
    </row>
    <row r="188" spans="1:127" s="84" customFormat="1" hidden="1">
      <c r="A188" s="13" t="s">
        <v>474</v>
      </c>
      <c r="B188" s="13" t="s">
        <v>474</v>
      </c>
      <c r="C188" s="13" t="s">
        <v>474</v>
      </c>
      <c r="D188" s="2"/>
      <c r="E188" s="2"/>
      <c r="F188" s="3"/>
      <c r="G188" s="3"/>
      <c r="H188" s="1"/>
      <c r="I188" s="1"/>
      <c r="J188" s="113"/>
      <c r="K188" s="113"/>
      <c r="L188" s="113"/>
      <c r="M188" s="113"/>
      <c r="N188" s="113"/>
      <c r="O188" s="113"/>
      <c r="P188" s="117"/>
      <c r="Q188" s="113"/>
      <c r="R188" s="113"/>
      <c r="S188" s="113"/>
      <c r="T188" s="113"/>
      <c r="U188" s="113"/>
      <c r="V188" s="113"/>
      <c r="W188" s="117"/>
      <c r="X188" s="113"/>
      <c r="Y188" s="113"/>
      <c r="Z188" s="113"/>
      <c r="AA188" s="113"/>
      <c r="AB188" s="113"/>
      <c r="AC188" s="113"/>
      <c r="AD188" s="117"/>
      <c r="AE188" s="113"/>
      <c r="AF188" s="113"/>
      <c r="AG188" s="113"/>
      <c r="AH188" s="113"/>
      <c r="AI188" s="113"/>
      <c r="AJ188" s="113"/>
      <c r="AK188" s="117"/>
      <c r="AL188" s="113"/>
      <c r="AM188" s="113"/>
      <c r="AN188" s="113"/>
      <c r="AO188" s="113"/>
      <c r="AP188" s="113"/>
      <c r="AQ188" s="113"/>
      <c r="AR188" s="113"/>
      <c r="AS188" s="113"/>
      <c r="AT188" s="113"/>
      <c r="AU188" s="113"/>
      <c r="AV188" s="113"/>
      <c r="AW188" s="113"/>
      <c r="AX188" s="113"/>
      <c r="AY188" s="117"/>
      <c r="AZ188" s="113"/>
      <c r="BA188" s="113"/>
      <c r="BB188" s="113"/>
      <c r="BC188" s="113"/>
      <c r="BD188" s="113"/>
      <c r="BE188" s="113"/>
      <c r="BF188" s="113"/>
      <c r="BG188" s="113"/>
      <c r="BH188" s="1"/>
      <c r="BI188" s="2"/>
      <c r="BJ188" s="1"/>
      <c r="BK188" s="113">
        <f>+BK10</f>
        <v>1052.02</v>
      </c>
      <c r="BL188" s="1"/>
      <c r="BM188" s="117"/>
      <c r="BN188" s="117"/>
      <c r="BO188" s="117"/>
      <c r="BP188" s="117"/>
      <c r="BQ188" s="117"/>
      <c r="BR188" s="113"/>
      <c r="BS188" s="113"/>
      <c r="BT188" s="113"/>
      <c r="BU188" s="113"/>
      <c r="BV188" s="113"/>
      <c r="BW188" s="113"/>
      <c r="BX188" s="113"/>
      <c r="BY188" s="113"/>
      <c r="BZ188" s="117"/>
      <c r="CA188" s="113"/>
      <c r="CB188" s="113"/>
      <c r="CC188" s="113"/>
      <c r="CD188" s="113"/>
      <c r="CE188" s="113"/>
      <c r="CF188" s="113"/>
      <c r="CG188" s="117"/>
      <c r="CH188" s="113"/>
      <c r="CI188" s="113"/>
      <c r="CJ188" s="113"/>
      <c r="CK188" s="113"/>
      <c r="CL188" s="113"/>
      <c r="CM188" s="113"/>
      <c r="CN188" s="113"/>
      <c r="CO188" s="113"/>
      <c r="CP188" s="113"/>
      <c r="CQ188" s="113"/>
      <c r="CR188" s="117"/>
      <c r="CS188" s="113"/>
      <c r="CT188" s="113"/>
      <c r="CU188" s="113"/>
      <c r="CV188" s="113"/>
      <c r="CW188" s="113"/>
      <c r="CX188" s="113"/>
      <c r="CY188" s="117"/>
      <c r="CZ188" s="113"/>
      <c r="DA188" s="113"/>
      <c r="DB188" s="113"/>
      <c r="DC188" s="113"/>
      <c r="DD188" s="113"/>
      <c r="DE188" s="118"/>
      <c r="DF188" s="118"/>
      <c r="DG188" s="118"/>
      <c r="DH188" s="118"/>
      <c r="DI188" s="118"/>
      <c r="DJ188" s="118"/>
      <c r="DK188" s="118"/>
      <c r="DL188" s="118"/>
      <c r="DM188" s="118"/>
      <c r="DN188" s="118"/>
      <c r="DO188" s="118"/>
      <c r="DP188" s="118"/>
      <c r="DQ188" s="118"/>
      <c r="DR188" s="118"/>
      <c r="DS188" s="118"/>
      <c r="DT188" s="118"/>
      <c r="DU188" s="118"/>
      <c r="DV188" s="118"/>
      <c r="DW188" s="118"/>
    </row>
    <row r="189" spans="1:127" s="84" customFormat="1" hidden="1">
      <c r="A189" s="45" t="s">
        <v>475</v>
      </c>
      <c r="B189" s="45" t="s">
        <v>475</v>
      </c>
      <c r="C189" s="46" t="s">
        <v>475</v>
      </c>
      <c r="D189" s="2"/>
      <c r="E189" s="2"/>
      <c r="F189" s="3"/>
      <c r="G189" s="3"/>
      <c r="H189" s="1"/>
      <c r="I189" s="1"/>
      <c r="J189" s="113"/>
      <c r="K189" s="113"/>
      <c r="L189" s="113"/>
      <c r="M189" s="113"/>
      <c r="N189" s="113"/>
      <c r="O189" s="113"/>
      <c r="P189" s="117"/>
      <c r="Q189" s="113"/>
      <c r="R189" s="113"/>
      <c r="S189" s="113"/>
      <c r="T189" s="113"/>
      <c r="U189" s="113"/>
      <c r="V189" s="113"/>
      <c r="W189" s="117"/>
      <c r="X189" s="113"/>
      <c r="Y189" s="113"/>
      <c r="Z189" s="113"/>
      <c r="AA189" s="113"/>
      <c r="AB189" s="113"/>
      <c r="AC189" s="113"/>
      <c r="AD189" s="117"/>
      <c r="AE189" s="113"/>
      <c r="AF189" s="113"/>
      <c r="AG189" s="113"/>
      <c r="AH189" s="113"/>
      <c r="AI189" s="113"/>
      <c r="AJ189" s="113"/>
      <c r="AK189" s="117"/>
      <c r="AL189" s="113"/>
      <c r="AM189" s="113"/>
      <c r="AN189" s="113"/>
      <c r="AO189" s="113"/>
      <c r="AP189" s="113"/>
      <c r="AQ189" s="113"/>
      <c r="AR189" s="113"/>
      <c r="AS189" s="113"/>
      <c r="AT189" s="113"/>
      <c r="AU189" s="113"/>
      <c r="AV189" s="113"/>
      <c r="AW189" s="113"/>
      <c r="AX189" s="113"/>
      <c r="AY189" s="117"/>
      <c r="AZ189" s="113"/>
      <c r="BA189" s="113"/>
      <c r="BB189" s="113"/>
      <c r="BC189" s="113"/>
      <c r="BD189" s="113"/>
      <c r="BE189" s="113"/>
      <c r="BF189" s="113"/>
      <c r="BG189" s="113"/>
      <c r="BH189" s="1"/>
      <c r="BI189" s="2"/>
      <c r="BJ189" s="1"/>
      <c r="BK189" s="113">
        <v>0</v>
      </c>
      <c r="BL189" s="1"/>
      <c r="BM189" s="117"/>
      <c r="BN189" s="117"/>
      <c r="BO189" s="117"/>
      <c r="BP189" s="117"/>
      <c r="BQ189" s="117"/>
      <c r="BR189" s="113"/>
      <c r="BS189" s="113"/>
      <c r="BT189" s="113"/>
      <c r="BU189" s="113"/>
      <c r="BV189" s="113"/>
      <c r="BW189" s="113"/>
      <c r="BX189" s="113"/>
      <c r="BY189" s="113"/>
      <c r="BZ189" s="117"/>
      <c r="CA189" s="113"/>
      <c r="CB189" s="113"/>
      <c r="CC189" s="113"/>
      <c r="CD189" s="113"/>
      <c r="CE189" s="113"/>
      <c r="CF189" s="113"/>
      <c r="CG189" s="117"/>
      <c r="CH189" s="113"/>
      <c r="CI189" s="113"/>
      <c r="CJ189" s="113"/>
      <c r="CK189" s="113"/>
      <c r="CL189" s="113"/>
      <c r="CM189" s="113"/>
      <c r="CN189" s="113"/>
      <c r="CO189" s="113"/>
      <c r="CP189" s="113"/>
      <c r="CQ189" s="113"/>
      <c r="CR189" s="117"/>
      <c r="CS189" s="113"/>
      <c r="CT189" s="113"/>
      <c r="CU189" s="113"/>
      <c r="CV189" s="113"/>
      <c r="CW189" s="113"/>
      <c r="CX189" s="113"/>
      <c r="CY189" s="117"/>
      <c r="CZ189" s="113"/>
      <c r="DA189" s="113"/>
      <c r="DB189" s="113"/>
      <c r="DC189" s="113"/>
      <c r="DD189" s="113"/>
      <c r="DE189" s="118"/>
      <c r="DF189" s="118"/>
      <c r="DG189" s="118"/>
      <c r="DH189" s="118"/>
      <c r="DI189" s="118"/>
      <c r="DJ189" s="118"/>
      <c r="DK189" s="118"/>
      <c r="DL189" s="118"/>
      <c r="DM189" s="118"/>
      <c r="DN189" s="118"/>
      <c r="DO189" s="118"/>
      <c r="DP189" s="118"/>
      <c r="DQ189" s="118"/>
      <c r="DR189" s="118"/>
      <c r="DS189" s="118"/>
      <c r="DT189" s="118"/>
      <c r="DU189" s="118"/>
      <c r="DV189" s="118"/>
      <c r="DW189" s="118"/>
    </row>
    <row r="190" spans="1:127" s="84" customFormat="1" hidden="1">
      <c r="A190" s="13" t="s">
        <v>476</v>
      </c>
      <c r="B190" s="13" t="s">
        <v>476</v>
      </c>
      <c r="C190" s="10" t="s">
        <v>476</v>
      </c>
      <c r="D190" s="2"/>
      <c r="E190" s="2"/>
      <c r="F190" s="3"/>
      <c r="G190" s="3"/>
      <c r="H190" s="1"/>
      <c r="I190" s="1">
        <v>0</v>
      </c>
      <c r="J190" s="113">
        <v>0</v>
      </c>
      <c r="K190" s="113">
        <v>0</v>
      </c>
      <c r="L190" s="113">
        <v>0</v>
      </c>
      <c r="M190" s="113">
        <v>0</v>
      </c>
      <c r="N190" s="113">
        <v>0</v>
      </c>
      <c r="O190" s="113">
        <v>0</v>
      </c>
      <c r="P190" s="113">
        <v>0</v>
      </c>
      <c r="Q190" s="113">
        <v>0</v>
      </c>
      <c r="R190" s="113">
        <v>0</v>
      </c>
      <c r="S190" s="113">
        <v>0</v>
      </c>
      <c r="T190" s="113">
        <v>0</v>
      </c>
      <c r="U190" s="113">
        <v>0</v>
      </c>
      <c r="V190" s="113">
        <v>0</v>
      </c>
      <c r="W190" s="113">
        <v>0</v>
      </c>
      <c r="X190" s="113">
        <v>0</v>
      </c>
      <c r="Y190" s="113">
        <v>0</v>
      </c>
      <c r="Z190" s="113">
        <v>0</v>
      </c>
      <c r="AA190" s="113">
        <v>0</v>
      </c>
      <c r="AB190" s="113">
        <v>0</v>
      </c>
      <c r="AC190" s="113">
        <v>0</v>
      </c>
      <c r="AD190" s="113">
        <v>0</v>
      </c>
      <c r="AE190" s="113">
        <v>0</v>
      </c>
      <c r="AF190" s="113">
        <v>0</v>
      </c>
      <c r="AG190" s="113">
        <v>0</v>
      </c>
      <c r="AH190" s="113">
        <v>0</v>
      </c>
      <c r="AI190" s="113">
        <v>0</v>
      </c>
      <c r="AJ190" s="113">
        <v>0</v>
      </c>
      <c r="AK190" s="113">
        <v>0</v>
      </c>
      <c r="AL190" s="113">
        <v>0</v>
      </c>
      <c r="AM190" s="113">
        <v>0</v>
      </c>
      <c r="AN190" s="113">
        <v>0</v>
      </c>
      <c r="AO190" s="113">
        <v>0</v>
      </c>
      <c r="AP190" s="113">
        <v>0</v>
      </c>
      <c r="AQ190" s="113">
        <v>0</v>
      </c>
      <c r="AR190" s="113">
        <v>0</v>
      </c>
      <c r="AS190" s="113">
        <v>0</v>
      </c>
      <c r="AT190" s="113">
        <v>0</v>
      </c>
      <c r="AU190" s="113">
        <v>0</v>
      </c>
      <c r="AV190" s="113">
        <v>0</v>
      </c>
      <c r="AW190" s="113">
        <v>0</v>
      </c>
      <c r="AX190" s="113">
        <v>0</v>
      </c>
      <c r="AY190" s="113">
        <v>0</v>
      </c>
      <c r="AZ190" s="113">
        <v>0</v>
      </c>
      <c r="BA190" s="113">
        <v>0</v>
      </c>
      <c r="BB190" s="113">
        <v>0</v>
      </c>
      <c r="BC190" s="113">
        <v>0</v>
      </c>
      <c r="BD190" s="113">
        <v>0</v>
      </c>
      <c r="BE190" s="113">
        <v>0</v>
      </c>
      <c r="BF190" s="113">
        <v>0</v>
      </c>
      <c r="BG190" s="113"/>
      <c r="BH190" s="1"/>
      <c r="BI190" s="2"/>
      <c r="BJ190" s="1"/>
      <c r="BK190" s="113">
        <f>+BK56+BK59+BK58</f>
        <v>16496.2</v>
      </c>
      <c r="BL190" s="1"/>
      <c r="BM190" s="113">
        <v>0</v>
      </c>
      <c r="BN190" s="113">
        <v>0</v>
      </c>
      <c r="BO190" s="113">
        <v>0</v>
      </c>
      <c r="BP190" s="113">
        <v>0</v>
      </c>
      <c r="BQ190" s="113">
        <v>0</v>
      </c>
      <c r="BR190" s="113">
        <v>0</v>
      </c>
      <c r="BS190" s="113">
        <v>0</v>
      </c>
      <c r="BT190" s="113"/>
      <c r="BU190" s="113"/>
      <c r="BV190" s="113"/>
      <c r="BW190" s="113"/>
      <c r="BX190" s="113"/>
      <c r="BY190" s="113"/>
      <c r="BZ190" s="117"/>
      <c r="CA190" s="113"/>
      <c r="CB190" s="113"/>
      <c r="CC190" s="113"/>
      <c r="CD190" s="113"/>
      <c r="CE190" s="113"/>
      <c r="CF190" s="113"/>
      <c r="CG190" s="117"/>
      <c r="CH190" s="113"/>
      <c r="CI190" s="113"/>
      <c r="CJ190" s="113"/>
      <c r="CK190" s="113"/>
      <c r="CL190" s="113"/>
      <c r="CM190" s="113"/>
      <c r="CN190" s="113"/>
      <c r="CO190" s="113"/>
      <c r="CP190" s="113"/>
      <c r="CQ190" s="113"/>
      <c r="CR190" s="117"/>
      <c r="CS190" s="113"/>
      <c r="CT190" s="113"/>
      <c r="CU190" s="113"/>
      <c r="CV190" s="113"/>
      <c r="CW190" s="113"/>
      <c r="CX190" s="113"/>
      <c r="CY190" s="117"/>
      <c r="CZ190" s="113"/>
      <c r="DA190" s="113"/>
      <c r="DB190" s="113"/>
      <c r="DC190" s="113"/>
      <c r="DD190" s="113"/>
      <c r="DE190" s="118"/>
      <c r="DF190" s="118"/>
      <c r="DG190" s="118"/>
      <c r="DH190" s="118"/>
      <c r="DI190" s="118"/>
      <c r="DJ190" s="118"/>
      <c r="DK190" s="118"/>
      <c r="DL190" s="118"/>
      <c r="DM190" s="118"/>
      <c r="DN190" s="118"/>
      <c r="DO190" s="118"/>
      <c r="DP190" s="118"/>
      <c r="DQ190" s="118"/>
      <c r="DR190" s="118"/>
      <c r="DS190" s="118"/>
      <c r="DT190" s="118"/>
      <c r="DU190" s="118"/>
      <c r="DV190" s="118"/>
      <c r="DW190" s="118"/>
    </row>
    <row r="191" spans="1:127" s="84" customFormat="1" hidden="1">
      <c r="A191" s="45" t="s">
        <v>477</v>
      </c>
      <c r="B191" s="45" t="s">
        <v>477</v>
      </c>
      <c r="C191" s="45" t="s">
        <v>477</v>
      </c>
      <c r="D191" s="2"/>
      <c r="E191" s="2"/>
      <c r="F191" s="3"/>
      <c r="G191" s="3"/>
      <c r="H191" s="1"/>
      <c r="I191" s="1">
        <v>0</v>
      </c>
      <c r="J191" s="113"/>
      <c r="K191" s="113"/>
      <c r="L191" s="113"/>
      <c r="M191" s="113"/>
      <c r="N191" s="113"/>
      <c r="O191" s="113"/>
      <c r="P191" s="117"/>
      <c r="Q191" s="113"/>
      <c r="R191" s="113"/>
      <c r="S191" s="113"/>
      <c r="T191" s="113"/>
      <c r="U191" s="113"/>
      <c r="V191" s="113"/>
      <c r="W191" s="117"/>
      <c r="X191" s="113"/>
      <c r="Y191" s="113"/>
      <c r="Z191" s="113"/>
      <c r="AA191" s="113"/>
      <c r="AB191" s="113"/>
      <c r="AC191" s="113"/>
      <c r="AD191" s="117"/>
      <c r="AE191" s="113"/>
      <c r="AF191" s="113"/>
      <c r="AG191" s="113"/>
      <c r="AH191" s="113"/>
      <c r="AI191" s="113"/>
      <c r="AJ191" s="113"/>
      <c r="AK191" s="117"/>
      <c r="AL191" s="113"/>
      <c r="AM191" s="113"/>
      <c r="AN191" s="113"/>
      <c r="AO191" s="113"/>
      <c r="AP191" s="113"/>
      <c r="AQ191" s="113"/>
      <c r="AR191" s="113"/>
      <c r="AS191" s="113"/>
      <c r="AT191" s="113"/>
      <c r="AU191" s="113"/>
      <c r="AV191" s="113"/>
      <c r="AW191" s="113"/>
      <c r="AX191" s="113"/>
      <c r="AY191" s="117"/>
      <c r="AZ191" s="113"/>
      <c r="BA191" s="113"/>
      <c r="BB191" s="113"/>
      <c r="BC191" s="113"/>
      <c r="BD191" s="113"/>
      <c r="BE191" s="113"/>
      <c r="BF191" s="113"/>
      <c r="BG191" s="113"/>
      <c r="BH191" s="1"/>
      <c r="BI191" s="2"/>
      <c r="BJ191" s="1"/>
      <c r="BK191" s="113" t="e">
        <f>+#REF!</f>
        <v>#REF!</v>
      </c>
      <c r="BL191" s="1"/>
      <c r="BM191" s="117"/>
      <c r="BN191" s="117"/>
      <c r="BO191" s="117"/>
      <c r="BP191" s="117"/>
      <c r="BQ191" s="117"/>
      <c r="BR191" s="113"/>
      <c r="BS191" s="113"/>
      <c r="BT191" s="113"/>
      <c r="BU191" s="113"/>
      <c r="BV191" s="113"/>
      <c r="BW191" s="113"/>
      <c r="BX191" s="113"/>
      <c r="BY191" s="113"/>
      <c r="BZ191" s="117"/>
      <c r="CA191" s="113"/>
      <c r="CB191" s="113"/>
      <c r="CC191" s="113"/>
      <c r="CD191" s="113"/>
      <c r="CE191" s="113"/>
      <c r="CF191" s="113"/>
      <c r="CG191" s="117"/>
      <c r="CH191" s="113"/>
      <c r="CI191" s="113"/>
      <c r="CJ191" s="113"/>
      <c r="CK191" s="113"/>
      <c r="CL191" s="113"/>
      <c r="CM191" s="113"/>
      <c r="CN191" s="113"/>
      <c r="CO191" s="113"/>
      <c r="CP191" s="113"/>
      <c r="CQ191" s="113"/>
      <c r="CR191" s="117"/>
      <c r="CS191" s="113"/>
      <c r="CT191" s="113"/>
      <c r="CU191" s="113"/>
      <c r="CV191" s="113"/>
      <c r="CW191" s="113"/>
      <c r="CX191" s="113"/>
      <c r="CY191" s="117"/>
      <c r="CZ191" s="113"/>
      <c r="DA191" s="113"/>
      <c r="DB191" s="113"/>
      <c r="DC191" s="113"/>
      <c r="DD191" s="113"/>
      <c r="DE191" s="118"/>
      <c r="DF191" s="118"/>
      <c r="DG191" s="118"/>
      <c r="DH191" s="118"/>
      <c r="DI191" s="118"/>
      <c r="DJ191" s="118"/>
      <c r="DK191" s="118"/>
      <c r="DL191" s="118"/>
      <c r="DM191" s="118"/>
      <c r="DN191" s="118"/>
      <c r="DO191" s="118"/>
      <c r="DP191" s="118"/>
      <c r="DQ191" s="118"/>
      <c r="DR191" s="118"/>
      <c r="DS191" s="118"/>
      <c r="DT191" s="118"/>
      <c r="DU191" s="118"/>
      <c r="DV191" s="118"/>
      <c r="DW191" s="118"/>
    </row>
    <row r="192" spans="1:127" ht="38.25" hidden="1">
      <c r="A192" s="45" t="s">
        <v>403</v>
      </c>
      <c r="B192" s="45" t="s">
        <v>403</v>
      </c>
      <c r="C192" s="45" t="s">
        <v>478</v>
      </c>
      <c r="D192" s="2"/>
      <c r="E192" s="2"/>
      <c r="F192" s="3"/>
      <c r="G192" s="3"/>
      <c r="H192" s="1"/>
      <c r="I192" s="1">
        <v>1</v>
      </c>
      <c r="J192" s="113">
        <f t="shared" ref="J192:AO192" si="297">+J128</f>
        <v>0</v>
      </c>
      <c r="K192" s="113">
        <f t="shared" si="297"/>
        <v>0</v>
      </c>
      <c r="L192" s="113">
        <f t="shared" si="297"/>
        <v>0</v>
      </c>
      <c r="M192" s="113">
        <f t="shared" si="297"/>
        <v>0</v>
      </c>
      <c r="N192" s="113">
        <f t="shared" si="297"/>
        <v>0</v>
      </c>
      <c r="O192" s="113">
        <f t="shared" si="297"/>
        <v>0</v>
      </c>
      <c r="P192" s="113">
        <f t="shared" si="297"/>
        <v>0</v>
      </c>
      <c r="Q192" s="113">
        <f t="shared" si="297"/>
        <v>500000</v>
      </c>
      <c r="R192" s="113">
        <f t="shared" si="297"/>
        <v>0</v>
      </c>
      <c r="S192" s="113">
        <f t="shared" si="297"/>
        <v>0</v>
      </c>
      <c r="T192" s="113">
        <f t="shared" si="297"/>
        <v>0</v>
      </c>
      <c r="U192" s="113">
        <f t="shared" si="297"/>
        <v>0</v>
      </c>
      <c r="V192" s="113">
        <f t="shared" si="297"/>
        <v>0</v>
      </c>
      <c r="W192" s="113">
        <f t="shared" si="297"/>
        <v>500000</v>
      </c>
      <c r="X192" s="113">
        <f t="shared" si="297"/>
        <v>500000</v>
      </c>
      <c r="Y192" s="113">
        <f t="shared" si="297"/>
        <v>0</v>
      </c>
      <c r="Z192" s="113">
        <f t="shared" si="297"/>
        <v>0</v>
      </c>
      <c r="AA192" s="113">
        <f t="shared" si="297"/>
        <v>0</v>
      </c>
      <c r="AB192" s="113">
        <f t="shared" si="297"/>
        <v>0</v>
      </c>
      <c r="AC192" s="113">
        <f t="shared" si="297"/>
        <v>0</v>
      </c>
      <c r="AD192" s="113">
        <f t="shared" si="297"/>
        <v>500000</v>
      </c>
      <c r="AE192" s="113">
        <f t="shared" si="297"/>
        <v>500000</v>
      </c>
      <c r="AF192" s="113">
        <f t="shared" si="297"/>
        <v>0</v>
      </c>
      <c r="AG192" s="113">
        <f t="shared" si="297"/>
        <v>0</v>
      </c>
      <c r="AH192" s="113">
        <f t="shared" si="297"/>
        <v>0</v>
      </c>
      <c r="AI192" s="113">
        <f t="shared" si="297"/>
        <v>0</v>
      </c>
      <c r="AJ192" s="113">
        <f t="shared" si="297"/>
        <v>0</v>
      </c>
      <c r="AK192" s="113">
        <f t="shared" si="297"/>
        <v>500000</v>
      </c>
      <c r="AL192" s="113">
        <f t="shared" si="297"/>
        <v>1500000</v>
      </c>
      <c r="AM192" s="113">
        <f t="shared" si="297"/>
        <v>0</v>
      </c>
      <c r="AN192" s="113">
        <f t="shared" si="297"/>
        <v>0</v>
      </c>
      <c r="AO192" s="113">
        <f t="shared" si="297"/>
        <v>0</v>
      </c>
      <c r="AP192" s="113">
        <f t="shared" ref="AP192:BF192" si="298">+AP128</f>
        <v>0</v>
      </c>
      <c r="AQ192" s="113">
        <f t="shared" si="298"/>
        <v>0</v>
      </c>
      <c r="AR192" s="113">
        <f t="shared" si="298"/>
        <v>1500000</v>
      </c>
      <c r="AS192" s="113">
        <f t="shared" si="298"/>
        <v>0</v>
      </c>
      <c r="AT192" s="113">
        <f t="shared" si="298"/>
        <v>0</v>
      </c>
      <c r="AU192" s="113">
        <f t="shared" si="298"/>
        <v>0</v>
      </c>
      <c r="AV192" s="113">
        <f t="shared" si="298"/>
        <v>0</v>
      </c>
      <c r="AW192" s="113">
        <f t="shared" si="298"/>
        <v>0</v>
      </c>
      <c r="AX192" s="113">
        <f t="shared" si="298"/>
        <v>0</v>
      </c>
      <c r="AY192" s="113">
        <f t="shared" si="298"/>
        <v>0</v>
      </c>
      <c r="AZ192" s="113">
        <f t="shared" si="298"/>
        <v>1500000</v>
      </c>
      <c r="BA192" s="113">
        <f t="shared" si="298"/>
        <v>0</v>
      </c>
      <c r="BB192" s="113">
        <f t="shared" si="298"/>
        <v>0</v>
      </c>
      <c r="BC192" s="113">
        <f t="shared" si="298"/>
        <v>0</v>
      </c>
      <c r="BD192" s="113">
        <f t="shared" si="298"/>
        <v>0</v>
      </c>
      <c r="BE192" s="113">
        <f t="shared" si="298"/>
        <v>0</v>
      </c>
      <c r="BF192" s="113">
        <f t="shared" si="298"/>
        <v>1500000</v>
      </c>
      <c r="BG192" s="113"/>
      <c r="BH192" s="1"/>
      <c r="BI192" s="2"/>
      <c r="BJ192" s="1"/>
      <c r="BK192" s="113"/>
      <c r="BL192" s="1"/>
      <c r="BM192" s="113">
        <f t="shared" ref="BM192:BS192" si="299">+BM128</f>
        <v>0</v>
      </c>
      <c r="BN192" s="113">
        <f t="shared" si="299"/>
        <v>500</v>
      </c>
      <c r="BO192" s="113">
        <f t="shared" si="299"/>
        <v>500</v>
      </c>
      <c r="BP192" s="113">
        <f t="shared" si="299"/>
        <v>500</v>
      </c>
      <c r="BQ192" s="113">
        <f t="shared" si="299"/>
        <v>0</v>
      </c>
      <c r="BR192" s="113">
        <f t="shared" si="299"/>
        <v>1500</v>
      </c>
      <c r="BS192" s="113">
        <f t="shared" si="299"/>
        <v>1500</v>
      </c>
      <c r="BT192" s="113"/>
      <c r="BU192" s="113"/>
      <c r="BV192" s="113"/>
      <c r="BW192" s="113"/>
      <c r="BX192" s="113"/>
      <c r="BY192" s="113"/>
      <c r="BZ192" s="117"/>
      <c r="CA192" s="113"/>
      <c r="CB192" s="113"/>
      <c r="CC192" s="113"/>
      <c r="CD192" s="113"/>
      <c r="CE192" s="113"/>
      <c r="CF192" s="113"/>
      <c r="CG192" s="117"/>
      <c r="CH192" s="113"/>
      <c r="CI192" s="113"/>
      <c r="CJ192" s="113"/>
      <c r="CK192" s="113"/>
      <c r="CL192" s="113"/>
      <c r="CM192" s="113"/>
      <c r="CN192" s="113"/>
      <c r="CO192" s="113"/>
      <c r="CP192" s="113"/>
      <c r="CQ192" s="113"/>
      <c r="CR192" s="117"/>
      <c r="CS192" s="113"/>
      <c r="CT192" s="113"/>
      <c r="CU192" s="113"/>
      <c r="CV192" s="113"/>
      <c r="CW192" s="113"/>
      <c r="CX192" s="113"/>
      <c r="CY192" s="117"/>
      <c r="CZ192" s="113"/>
      <c r="DA192" s="113"/>
      <c r="DB192" s="113"/>
      <c r="DC192" s="113"/>
      <c r="DD192" s="113"/>
    </row>
    <row r="193" spans="1:127" s="74" customFormat="1" hidden="1">
      <c r="A193" s="48"/>
      <c r="B193" s="122" t="s">
        <v>479</v>
      </c>
      <c r="C193" s="48"/>
      <c r="D193" s="49"/>
      <c r="E193" s="49"/>
      <c r="F193" s="50"/>
      <c r="G193" s="50"/>
      <c r="H193" s="48"/>
      <c r="I193" s="48">
        <f>SUM(I140:I192)</f>
        <v>92</v>
      </c>
      <c r="J193" s="123" t="e">
        <f t="shared" ref="J193:AO193" si="300">SUM(J139:J192)</f>
        <v>#REF!</v>
      </c>
      <c r="K193" s="123" t="e">
        <f t="shared" si="300"/>
        <v>#REF!</v>
      </c>
      <c r="L193" s="123" t="e">
        <f t="shared" si="300"/>
        <v>#REF!</v>
      </c>
      <c r="M193" s="123" t="e">
        <f t="shared" si="300"/>
        <v>#REF!</v>
      </c>
      <c r="N193" s="123" t="e">
        <f t="shared" si="300"/>
        <v>#REF!</v>
      </c>
      <c r="O193" s="123" t="e">
        <f t="shared" si="300"/>
        <v>#REF!</v>
      </c>
      <c r="P193" s="123" t="e">
        <f t="shared" si="300"/>
        <v>#REF!</v>
      </c>
      <c r="Q193" s="123" t="e">
        <f t="shared" si="300"/>
        <v>#REF!</v>
      </c>
      <c r="R193" s="123" t="e">
        <f t="shared" si="300"/>
        <v>#REF!</v>
      </c>
      <c r="S193" s="123" t="e">
        <f t="shared" si="300"/>
        <v>#REF!</v>
      </c>
      <c r="T193" s="123" t="e">
        <f t="shared" si="300"/>
        <v>#REF!</v>
      </c>
      <c r="U193" s="123" t="e">
        <f t="shared" si="300"/>
        <v>#REF!</v>
      </c>
      <c r="V193" s="123" t="e">
        <f t="shared" si="300"/>
        <v>#REF!</v>
      </c>
      <c r="W193" s="123" t="e">
        <f t="shared" si="300"/>
        <v>#REF!</v>
      </c>
      <c r="X193" s="123" t="e">
        <f t="shared" si="300"/>
        <v>#REF!</v>
      </c>
      <c r="Y193" s="123" t="e">
        <f t="shared" si="300"/>
        <v>#REF!</v>
      </c>
      <c r="Z193" s="123" t="e">
        <f t="shared" si="300"/>
        <v>#REF!</v>
      </c>
      <c r="AA193" s="123" t="e">
        <f t="shared" si="300"/>
        <v>#REF!</v>
      </c>
      <c r="AB193" s="123" t="e">
        <f t="shared" si="300"/>
        <v>#REF!</v>
      </c>
      <c r="AC193" s="123" t="e">
        <f t="shared" si="300"/>
        <v>#REF!</v>
      </c>
      <c r="AD193" s="123" t="e">
        <f t="shared" si="300"/>
        <v>#REF!</v>
      </c>
      <c r="AE193" s="123" t="e">
        <f t="shared" si="300"/>
        <v>#REF!</v>
      </c>
      <c r="AF193" s="123" t="e">
        <f t="shared" si="300"/>
        <v>#REF!</v>
      </c>
      <c r="AG193" s="123" t="e">
        <f t="shared" si="300"/>
        <v>#REF!</v>
      </c>
      <c r="AH193" s="123" t="e">
        <f t="shared" si="300"/>
        <v>#REF!</v>
      </c>
      <c r="AI193" s="123" t="e">
        <f t="shared" si="300"/>
        <v>#REF!</v>
      </c>
      <c r="AJ193" s="123" t="e">
        <f t="shared" si="300"/>
        <v>#REF!</v>
      </c>
      <c r="AK193" s="123" t="e">
        <f t="shared" si="300"/>
        <v>#REF!</v>
      </c>
      <c r="AL193" s="123" t="e">
        <f t="shared" si="300"/>
        <v>#REF!</v>
      </c>
      <c r="AM193" s="123" t="e">
        <f t="shared" si="300"/>
        <v>#REF!</v>
      </c>
      <c r="AN193" s="123" t="e">
        <f t="shared" si="300"/>
        <v>#REF!</v>
      </c>
      <c r="AO193" s="123" t="e">
        <f t="shared" si="300"/>
        <v>#REF!</v>
      </c>
      <c r="AP193" s="123" t="e">
        <f t="shared" ref="AP193:BF193" si="301">SUM(AP139:AP192)</f>
        <v>#REF!</v>
      </c>
      <c r="AQ193" s="123" t="e">
        <f t="shared" si="301"/>
        <v>#REF!</v>
      </c>
      <c r="AR193" s="123" t="e">
        <f t="shared" si="301"/>
        <v>#REF!</v>
      </c>
      <c r="AS193" s="123" t="e">
        <f t="shared" si="301"/>
        <v>#REF!</v>
      </c>
      <c r="AT193" s="123" t="e">
        <f t="shared" si="301"/>
        <v>#REF!</v>
      </c>
      <c r="AU193" s="123" t="e">
        <f t="shared" si="301"/>
        <v>#REF!</v>
      </c>
      <c r="AV193" s="123" t="e">
        <f t="shared" si="301"/>
        <v>#REF!</v>
      </c>
      <c r="AW193" s="123" t="e">
        <f t="shared" si="301"/>
        <v>#REF!</v>
      </c>
      <c r="AX193" s="123" t="e">
        <f t="shared" si="301"/>
        <v>#REF!</v>
      </c>
      <c r="AY193" s="123" t="e">
        <f t="shared" si="301"/>
        <v>#REF!</v>
      </c>
      <c r="AZ193" s="123" t="e">
        <f t="shared" si="301"/>
        <v>#REF!</v>
      </c>
      <c r="BA193" s="123" t="e">
        <f t="shared" si="301"/>
        <v>#REF!</v>
      </c>
      <c r="BB193" s="123" t="e">
        <f t="shared" si="301"/>
        <v>#REF!</v>
      </c>
      <c r="BC193" s="123" t="e">
        <f t="shared" si="301"/>
        <v>#REF!</v>
      </c>
      <c r="BD193" s="123" t="e">
        <f t="shared" si="301"/>
        <v>#REF!</v>
      </c>
      <c r="BE193" s="123" t="e">
        <f t="shared" si="301"/>
        <v>#REF!</v>
      </c>
      <c r="BF193" s="123" t="e">
        <f t="shared" si="301"/>
        <v>#REF!</v>
      </c>
      <c r="BG193" s="123"/>
      <c r="BH193" s="48"/>
      <c r="BI193" s="49"/>
      <c r="BJ193" s="48"/>
      <c r="BK193" s="113">
        <f>+BK124</f>
        <v>0</v>
      </c>
      <c r="BL193" s="48"/>
      <c r="BM193" s="123" t="e">
        <f t="shared" ref="BM193:BS193" si="302">SUM(BM139:BM192)</f>
        <v>#REF!</v>
      </c>
      <c r="BN193" s="123" t="e">
        <f t="shared" si="302"/>
        <v>#REF!</v>
      </c>
      <c r="BO193" s="123" t="e">
        <f t="shared" si="302"/>
        <v>#REF!</v>
      </c>
      <c r="BP193" s="123" t="e">
        <f t="shared" si="302"/>
        <v>#REF!</v>
      </c>
      <c r="BQ193" s="123" t="e">
        <f t="shared" si="302"/>
        <v>#REF!</v>
      </c>
      <c r="BR193" s="123" t="e">
        <f t="shared" si="302"/>
        <v>#REF!</v>
      </c>
      <c r="BS193" s="123" t="e">
        <f t="shared" si="302"/>
        <v>#REF!</v>
      </c>
      <c r="BT193" s="113"/>
      <c r="BU193" s="113"/>
      <c r="BV193" s="113"/>
      <c r="BW193" s="113"/>
      <c r="BX193" s="113"/>
      <c r="BY193" s="113"/>
      <c r="BZ193" s="117"/>
      <c r="CA193" s="113"/>
      <c r="CB193" s="113"/>
      <c r="CC193" s="113"/>
      <c r="CD193" s="113"/>
      <c r="CE193" s="113"/>
      <c r="CF193" s="113"/>
      <c r="CG193" s="117"/>
      <c r="CH193" s="113"/>
      <c r="CI193" s="113"/>
      <c r="CJ193" s="113"/>
      <c r="CK193" s="113"/>
      <c r="CL193" s="113"/>
      <c r="CM193" s="113"/>
      <c r="CN193" s="113"/>
      <c r="CO193" s="113"/>
      <c r="CP193" s="113"/>
      <c r="CQ193" s="113"/>
      <c r="CR193" s="117"/>
      <c r="CS193" s="113"/>
      <c r="CT193" s="113"/>
      <c r="CU193" s="113"/>
      <c r="CV193" s="113"/>
      <c r="CW193" s="113"/>
      <c r="CX193" s="113"/>
      <c r="CY193" s="117"/>
      <c r="CZ193" s="113"/>
      <c r="DA193" s="113"/>
      <c r="DB193" s="113"/>
      <c r="DC193" s="113"/>
      <c r="DD193" s="113"/>
      <c r="DE193" s="48"/>
      <c r="DF193" s="48"/>
      <c r="DG193" s="48"/>
      <c r="DH193" s="48"/>
      <c r="DI193" s="48"/>
      <c r="DJ193" s="48"/>
      <c r="DK193" s="48"/>
      <c r="DL193" s="48"/>
      <c r="DM193" s="48"/>
      <c r="DN193" s="48"/>
      <c r="DO193" s="48"/>
      <c r="DP193" s="48"/>
      <c r="DQ193" s="48"/>
      <c r="DR193" s="48"/>
      <c r="DS193" s="48"/>
      <c r="DT193" s="48"/>
      <c r="DU193" s="48"/>
      <c r="DV193" s="48"/>
      <c r="DW193" s="48"/>
    </row>
    <row r="194" spans="1:127" s="74" customFormat="1" hidden="1">
      <c r="A194" s="48"/>
      <c r="B194" s="48"/>
      <c r="C194" s="48"/>
      <c r="D194" s="49"/>
      <c r="E194" s="49"/>
      <c r="F194" s="50"/>
      <c r="G194" s="50"/>
      <c r="H194" s="48"/>
      <c r="I194" s="48"/>
      <c r="J194" s="123" t="e">
        <f>SUM(J139:J192)</f>
        <v>#REF!</v>
      </c>
      <c r="K194" s="123" t="e">
        <f>SUM(K139:K192)</f>
        <v>#REF!</v>
      </c>
      <c r="L194" s="123"/>
      <c r="M194" s="123"/>
      <c r="N194" s="123"/>
      <c r="O194" s="123"/>
      <c r="P194" s="123"/>
      <c r="Q194" s="123"/>
      <c r="R194" s="123"/>
      <c r="S194" s="123"/>
      <c r="T194" s="123"/>
      <c r="U194" s="123"/>
      <c r="V194" s="123"/>
      <c r="W194" s="123"/>
      <c r="X194" s="123"/>
      <c r="Y194" s="123"/>
      <c r="Z194" s="123"/>
      <c r="AA194" s="123"/>
      <c r="AB194" s="123"/>
      <c r="AC194" s="123"/>
      <c r="AD194" s="123"/>
      <c r="AE194" s="123"/>
      <c r="AF194" s="123"/>
      <c r="AG194" s="123"/>
      <c r="AH194" s="123"/>
      <c r="AI194" s="123"/>
      <c r="AJ194" s="123"/>
      <c r="AK194" s="123"/>
      <c r="AL194" s="123"/>
      <c r="AM194" s="123"/>
      <c r="AN194" s="123"/>
      <c r="AO194" s="123"/>
      <c r="AP194" s="123"/>
      <c r="AQ194" s="123"/>
      <c r="AR194" s="123"/>
      <c r="AS194" s="123"/>
      <c r="AT194" s="123"/>
      <c r="AU194" s="123"/>
      <c r="AV194" s="123"/>
      <c r="AW194" s="123"/>
      <c r="AX194" s="123"/>
      <c r="AY194" s="123"/>
      <c r="AZ194" s="123"/>
      <c r="BA194" s="123"/>
      <c r="BB194" s="123"/>
      <c r="BC194" s="123"/>
      <c r="BD194" s="123"/>
      <c r="BE194" s="123"/>
      <c r="BF194" s="123" t="e">
        <f>+AY193+AK193+AD193+W193+P193</f>
        <v>#REF!</v>
      </c>
      <c r="BG194" s="123"/>
      <c r="BH194" s="48"/>
      <c r="BI194" s="49"/>
      <c r="BJ194" s="48"/>
      <c r="BK194" s="113">
        <v>0</v>
      </c>
      <c r="BL194" s="48"/>
      <c r="BM194" s="123"/>
      <c r="BN194" s="123"/>
      <c r="BO194" s="123"/>
      <c r="BP194" s="123"/>
      <c r="BQ194" s="123"/>
      <c r="BR194" s="123"/>
      <c r="BS194" s="123" t="e">
        <f>+BD193+AP193+AW193+AI193+AB193</f>
        <v>#REF!</v>
      </c>
      <c r="BT194" s="113"/>
      <c r="BU194" s="113"/>
      <c r="BV194" s="113"/>
      <c r="BW194" s="113"/>
      <c r="BX194" s="113"/>
      <c r="BY194" s="113"/>
      <c r="BZ194" s="117"/>
      <c r="CA194" s="113"/>
      <c r="CB194" s="113"/>
      <c r="CC194" s="113"/>
      <c r="CD194" s="113"/>
      <c r="CE194" s="113"/>
      <c r="CF194" s="113"/>
      <c r="CG194" s="117"/>
      <c r="CH194" s="113"/>
      <c r="CI194" s="113"/>
      <c r="CJ194" s="113"/>
      <c r="CK194" s="113"/>
      <c r="CL194" s="113"/>
      <c r="CM194" s="113"/>
      <c r="CN194" s="113"/>
      <c r="CO194" s="113"/>
      <c r="CP194" s="113"/>
      <c r="CQ194" s="113"/>
      <c r="CR194" s="117"/>
      <c r="CS194" s="113"/>
      <c r="CT194" s="113"/>
      <c r="CU194" s="113"/>
      <c r="CV194" s="113"/>
      <c r="CW194" s="113"/>
      <c r="CX194" s="113"/>
      <c r="CY194" s="117"/>
      <c r="CZ194" s="113"/>
      <c r="DA194" s="113"/>
      <c r="DB194" s="113"/>
      <c r="DC194" s="113"/>
      <c r="DD194" s="113"/>
      <c r="DE194" s="48"/>
      <c r="DF194" s="48"/>
      <c r="DG194" s="48"/>
      <c r="DH194" s="48"/>
      <c r="DI194" s="48"/>
      <c r="DJ194" s="48"/>
      <c r="DK194" s="48"/>
      <c r="DL194" s="48"/>
      <c r="DM194" s="48"/>
      <c r="DN194" s="48"/>
      <c r="DO194" s="48"/>
      <c r="DP194" s="48"/>
      <c r="DQ194" s="48"/>
      <c r="DR194" s="48"/>
      <c r="DS194" s="48"/>
      <c r="DT194" s="48"/>
      <c r="DU194" s="48"/>
      <c r="DV194" s="48"/>
      <c r="DW194" s="48"/>
    </row>
    <row r="195" spans="1:127" ht="13.5" hidden="1" thickBot="1">
      <c r="A195" s="1"/>
      <c r="B195" s="1"/>
      <c r="C195" s="1"/>
      <c r="D195" s="2"/>
      <c r="E195" s="2"/>
      <c r="F195" s="124"/>
      <c r="G195" s="3"/>
      <c r="H195" s="1"/>
      <c r="I195" s="1"/>
      <c r="J195" s="113" t="e">
        <f t="shared" ref="J195:AO195" si="303">+J193-J132</f>
        <v>#REF!</v>
      </c>
      <c r="K195" s="113" t="e">
        <f t="shared" si="303"/>
        <v>#REF!</v>
      </c>
      <c r="L195" s="113" t="e">
        <f t="shared" si="303"/>
        <v>#REF!</v>
      </c>
      <c r="M195" s="113" t="e">
        <f t="shared" si="303"/>
        <v>#REF!</v>
      </c>
      <c r="N195" s="113" t="e">
        <f t="shared" si="303"/>
        <v>#REF!</v>
      </c>
      <c r="O195" s="113" t="e">
        <f t="shared" si="303"/>
        <v>#REF!</v>
      </c>
      <c r="P195" s="113" t="e">
        <f t="shared" si="303"/>
        <v>#REF!</v>
      </c>
      <c r="Q195" s="113" t="e">
        <f t="shared" si="303"/>
        <v>#REF!</v>
      </c>
      <c r="R195" s="113" t="e">
        <f t="shared" si="303"/>
        <v>#REF!</v>
      </c>
      <c r="S195" s="113" t="e">
        <f t="shared" si="303"/>
        <v>#REF!</v>
      </c>
      <c r="T195" s="113" t="e">
        <f t="shared" si="303"/>
        <v>#REF!</v>
      </c>
      <c r="U195" s="113" t="e">
        <f t="shared" si="303"/>
        <v>#REF!</v>
      </c>
      <c r="V195" s="113" t="e">
        <f t="shared" si="303"/>
        <v>#REF!</v>
      </c>
      <c r="W195" s="113" t="e">
        <f t="shared" si="303"/>
        <v>#REF!</v>
      </c>
      <c r="X195" s="113" t="e">
        <f t="shared" si="303"/>
        <v>#REF!</v>
      </c>
      <c r="Y195" s="113" t="e">
        <f t="shared" si="303"/>
        <v>#REF!</v>
      </c>
      <c r="Z195" s="113" t="e">
        <f t="shared" si="303"/>
        <v>#REF!</v>
      </c>
      <c r="AA195" s="113" t="e">
        <f t="shared" si="303"/>
        <v>#REF!</v>
      </c>
      <c r="AB195" s="113" t="e">
        <f t="shared" si="303"/>
        <v>#REF!</v>
      </c>
      <c r="AC195" s="113" t="e">
        <f t="shared" si="303"/>
        <v>#REF!</v>
      </c>
      <c r="AD195" s="113" t="e">
        <f t="shared" si="303"/>
        <v>#REF!</v>
      </c>
      <c r="AE195" s="113" t="e">
        <f t="shared" si="303"/>
        <v>#REF!</v>
      </c>
      <c r="AF195" s="113" t="e">
        <f t="shared" si="303"/>
        <v>#REF!</v>
      </c>
      <c r="AG195" s="113" t="e">
        <f t="shared" si="303"/>
        <v>#REF!</v>
      </c>
      <c r="AH195" s="113" t="e">
        <f t="shared" si="303"/>
        <v>#REF!</v>
      </c>
      <c r="AI195" s="113" t="e">
        <f t="shared" si="303"/>
        <v>#REF!</v>
      </c>
      <c r="AJ195" s="113" t="e">
        <f t="shared" si="303"/>
        <v>#REF!</v>
      </c>
      <c r="AK195" s="113" t="e">
        <f t="shared" si="303"/>
        <v>#REF!</v>
      </c>
      <c r="AL195" s="113" t="e">
        <f t="shared" si="303"/>
        <v>#REF!</v>
      </c>
      <c r="AM195" s="113" t="e">
        <f t="shared" si="303"/>
        <v>#REF!</v>
      </c>
      <c r="AN195" s="113" t="e">
        <f t="shared" si="303"/>
        <v>#REF!</v>
      </c>
      <c r="AO195" s="113" t="e">
        <f t="shared" si="303"/>
        <v>#REF!</v>
      </c>
      <c r="AP195" s="113" t="e">
        <f t="shared" ref="AP195:BF195" si="304">+AP193-AP132</f>
        <v>#REF!</v>
      </c>
      <c r="AQ195" s="113" t="e">
        <f t="shared" si="304"/>
        <v>#REF!</v>
      </c>
      <c r="AR195" s="113" t="e">
        <f t="shared" si="304"/>
        <v>#REF!</v>
      </c>
      <c r="AS195" s="113" t="e">
        <f t="shared" si="304"/>
        <v>#REF!</v>
      </c>
      <c r="AT195" s="113" t="e">
        <f t="shared" si="304"/>
        <v>#REF!</v>
      </c>
      <c r="AU195" s="113" t="e">
        <f t="shared" si="304"/>
        <v>#REF!</v>
      </c>
      <c r="AV195" s="113" t="e">
        <f t="shared" si="304"/>
        <v>#REF!</v>
      </c>
      <c r="AW195" s="113" t="e">
        <f t="shared" si="304"/>
        <v>#REF!</v>
      </c>
      <c r="AX195" s="113" t="e">
        <f t="shared" si="304"/>
        <v>#REF!</v>
      </c>
      <c r="AY195" s="113" t="e">
        <f t="shared" si="304"/>
        <v>#REF!</v>
      </c>
      <c r="AZ195" s="113" t="e">
        <f t="shared" si="304"/>
        <v>#REF!</v>
      </c>
      <c r="BA195" s="113" t="e">
        <f t="shared" si="304"/>
        <v>#REF!</v>
      </c>
      <c r="BB195" s="113" t="e">
        <f t="shared" si="304"/>
        <v>#REF!</v>
      </c>
      <c r="BC195" s="113" t="e">
        <f t="shared" si="304"/>
        <v>#REF!</v>
      </c>
      <c r="BD195" s="113" t="e">
        <f t="shared" si="304"/>
        <v>#REF!</v>
      </c>
      <c r="BE195" s="113" t="e">
        <f t="shared" si="304"/>
        <v>#REF!</v>
      </c>
      <c r="BF195" s="113" t="e">
        <f t="shared" si="304"/>
        <v>#REF!</v>
      </c>
      <c r="BG195" s="113"/>
      <c r="BH195" s="1"/>
      <c r="BI195" s="2"/>
      <c r="BJ195" s="1"/>
      <c r="BK195" s="113" t="e">
        <f>+#REF!+#REF!</f>
        <v>#REF!</v>
      </c>
      <c r="BL195" s="1"/>
      <c r="BM195" s="113" t="e">
        <f t="shared" ref="BM195:BS195" si="305">+BM193-BM132</f>
        <v>#REF!</v>
      </c>
      <c r="BN195" s="113" t="e">
        <f t="shared" si="305"/>
        <v>#REF!</v>
      </c>
      <c r="BO195" s="113" t="e">
        <f t="shared" si="305"/>
        <v>#REF!</v>
      </c>
      <c r="BP195" s="113" t="e">
        <f t="shared" si="305"/>
        <v>#REF!</v>
      </c>
      <c r="BQ195" s="113" t="e">
        <f t="shared" si="305"/>
        <v>#REF!</v>
      </c>
      <c r="BR195" s="113" t="e">
        <f t="shared" si="305"/>
        <v>#REF!</v>
      </c>
      <c r="BS195" s="113" t="e">
        <f t="shared" si="305"/>
        <v>#REF!</v>
      </c>
      <c r="BT195" s="113"/>
      <c r="BU195" s="113"/>
      <c r="BV195" s="113"/>
      <c r="BW195" s="113"/>
      <c r="BX195" s="113"/>
      <c r="BY195" s="113"/>
      <c r="BZ195" s="117"/>
      <c r="CA195" s="113"/>
      <c r="CB195" s="113"/>
      <c r="CC195" s="113"/>
      <c r="CD195" s="113"/>
      <c r="CE195" s="113"/>
      <c r="CF195" s="113"/>
      <c r="CG195" s="117"/>
      <c r="CH195" s="113"/>
      <c r="CI195" s="113"/>
      <c r="CJ195" s="113"/>
      <c r="CK195" s="113"/>
      <c r="CL195" s="113"/>
      <c r="CM195" s="113"/>
      <c r="CN195" s="113"/>
      <c r="CO195" s="113"/>
      <c r="CP195" s="113"/>
      <c r="CQ195" s="113"/>
      <c r="CR195" s="117"/>
      <c r="CS195" s="113"/>
      <c r="CT195" s="113"/>
      <c r="CU195" s="113"/>
      <c r="CV195" s="113"/>
      <c r="CW195" s="113"/>
      <c r="CX195" s="113"/>
      <c r="CY195" s="117"/>
      <c r="CZ195" s="113"/>
      <c r="DA195" s="113"/>
      <c r="DB195" s="113"/>
      <c r="DC195" s="113"/>
      <c r="DD195" s="113"/>
    </row>
    <row r="196" spans="1:127" s="84" customFormat="1" ht="13.5" hidden="1" thickBot="1">
      <c r="A196" s="1"/>
      <c r="B196" s="1" t="s">
        <v>480</v>
      </c>
      <c r="C196" s="124" t="e">
        <f>+BF9+BF17+BF54+BF73+BF21+BF28+BF76+BF80+#REF!+BF118+#REF!+BF111+#REF!</f>
        <v>#REF!</v>
      </c>
      <c r="D196" s="51"/>
      <c r="E196" s="51"/>
      <c r="F196" s="118"/>
      <c r="G196" s="3"/>
      <c r="H196" s="1"/>
      <c r="I196" s="1"/>
      <c r="J196" s="113"/>
      <c r="K196" s="113"/>
      <c r="L196" s="113"/>
      <c r="M196" s="113"/>
      <c r="N196" s="113"/>
      <c r="O196" s="113"/>
      <c r="P196" s="113"/>
      <c r="Q196" s="113"/>
      <c r="R196" s="113"/>
      <c r="S196" s="113"/>
      <c r="T196" s="113"/>
      <c r="U196" s="113"/>
      <c r="V196" s="113"/>
      <c r="W196" s="113"/>
      <c r="X196" s="113"/>
      <c r="Y196" s="113"/>
      <c r="Z196" s="113"/>
      <c r="AA196" s="113"/>
      <c r="AB196" s="113"/>
      <c r="AC196" s="113"/>
      <c r="AD196" s="113"/>
      <c r="AE196" s="113"/>
      <c r="AF196" s="113"/>
      <c r="AG196" s="113"/>
      <c r="AH196" s="113"/>
      <c r="AI196" s="113"/>
      <c r="AJ196" s="113"/>
      <c r="AK196" s="113"/>
      <c r="AL196" s="113"/>
      <c r="AM196" s="113"/>
      <c r="AN196" s="113"/>
      <c r="AO196" s="113"/>
      <c r="AP196" s="113"/>
      <c r="AQ196" s="113"/>
      <c r="AR196" s="113"/>
      <c r="AS196" s="113"/>
      <c r="AT196" s="113"/>
      <c r="AU196" s="113"/>
      <c r="AV196" s="113"/>
      <c r="AW196" s="113"/>
      <c r="AX196" s="113"/>
      <c r="AY196" s="113"/>
      <c r="AZ196" s="113"/>
      <c r="BA196" s="113"/>
      <c r="BB196" s="113"/>
      <c r="BC196" s="113"/>
      <c r="BD196" s="113"/>
      <c r="BE196" s="113"/>
      <c r="BF196" s="113"/>
      <c r="BG196" s="113"/>
      <c r="BH196" s="1"/>
      <c r="BI196" s="51"/>
      <c r="BJ196" s="1"/>
      <c r="BK196" s="113">
        <f>+BK81</f>
        <v>450</v>
      </c>
      <c r="BL196" s="1"/>
      <c r="BM196" s="113"/>
      <c r="BN196" s="113"/>
      <c r="BO196" s="113"/>
      <c r="BP196" s="113"/>
      <c r="BQ196" s="113"/>
      <c r="BR196" s="113"/>
      <c r="BS196" s="113"/>
      <c r="BT196" s="113"/>
      <c r="BU196" s="113"/>
      <c r="BV196" s="113"/>
      <c r="BW196" s="113"/>
      <c r="BX196" s="113"/>
      <c r="BY196" s="113"/>
      <c r="BZ196" s="117"/>
      <c r="CA196" s="113"/>
      <c r="CB196" s="113"/>
      <c r="CC196" s="113"/>
      <c r="CD196" s="113"/>
      <c r="CE196" s="113"/>
      <c r="CF196" s="113"/>
      <c r="CG196" s="117"/>
      <c r="CH196" s="113"/>
      <c r="CI196" s="113"/>
      <c r="CJ196" s="113"/>
      <c r="CK196" s="113"/>
      <c r="CL196" s="113"/>
      <c r="CM196" s="113"/>
      <c r="CN196" s="113"/>
      <c r="CO196" s="113"/>
      <c r="CP196" s="113"/>
      <c r="CQ196" s="113"/>
      <c r="CR196" s="117"/>
      <c r="CS196" s="113"/>
      <c r="CT196" s="113"/>
      <c r="CU196" s="113"/>
      <c r="CV196" s="113"/>
      <c r="CW196" s="113"/>
      <c r="CX196" s="113"/>
      <c r="CY196" s="117"/>
      <c r="CZ196" s="113"/>
      <c r="DA196" s="113"/>
      <c r="DB196" s="113"/>
      <c r="DC196" s="113"/>
      <c r="DD196" s="113"/>
      <c r="DE196" s="118"/>
      <c r="DF196" s="118"/>
      <c r="DG196" s="118"/>
      <c r="DH196" s="118"/>
      <c r="DI196" s="118"/>
      <c r="DJ196" s="118"/>
      <c r="DK196" s="118"/>
      <c r="DL196" s="118"/>
      <c r="DM196" s="118"/>
      <c r="DN196" s="118"/>
      <c r="DO196" s="118"/>
      <c r="DP196" s="118"/>
      <c r="DQ196" s="118"/>
      <c r="DR196" s="118"/>
      <c r="DS196" s="118"/>
      <c r="DT196" s="118"/>
      <c r="DU196" s="118"/>
      <c r="DV196" s="118"/>
      <c r="DW196" s="118"/>
    </row>
    <row r="197" spans="1:127" s="84" customFormat="1" ht="13.5" hidden="1" thickBot="1">
      <c r="A197" s="1"/>
      <c r="B197" s="1" t="s">
        <v>290</v>
      </c>
      <c r="C197" s="52" t="e">
        <f>+BF81+BF85+#REF!+#REF!+#REF!+BF87+BF88+BF89+BF90+BF91+BF120+BF121+BF122+BF129</f>
        <v>#REF!</v>
      </c>
      <c r="D197" s="53" t="s">
        <v>142</v>
      </c>
      <c r="E197" s="53" t="s">
        <v>142</v>
      </c>
      <c r="F197" s="3"/>
      <c r="G197" s="3"/>
      <c r="H197" s="1"/>
      <c r="I197" s="1">
        <v>5</v>
      </c>
      <c r="J197" s="113">
        <f t="shared" ref="J197:AO197" si="306">+J35+J118+J113+J131+J72</f>
        <v>4447000</v>
      </c>
      <c r="K197" s="113">
        <f t="shared" si="306"/>
        <v>0</v>
      </c>
      <c r="L197" s="113">
        <f t="shared" si="306"/>
        <v>0</v>
      </c>
      <c r="M197" s="113">
        <f t="shared" si="306"/>
        <v>0</v>
      </c>
      <c r="N197" s="113">
        <f t="shared" si="306"/>
        <v>0</v>
      </c>
      <c r="O197" s="113">
        <f t="shared" si="306"/>
        <v>0</v>
      </c>
      <c r="P197" s="113">
        <f t="shared" si="306"/>
        <v>4447000</v>
      </c>
      <c r="Q197" s="113">
        <f t="shared" si="306"/>
        <v>12527370</v>
      </c>
      <c r="R197" s="113">
        <f t="shared" si="306"/>
        <v>0</v>
      </c>
      <c r="S197" s="113">
        <f t="shared" si="306"/>
        <v>0</v>
      </c>
      <c r="T197" s="113">
        <f t="shared" si="306"/>
        <v>2189000</v>
      </c>
      <c r="U197" s="113">
        <f t="shared" si="306"/>
        <v>0</v>
      </c>
      <c r="V197" s="113">
        <f t="shared" si="306"/>
        <v>0</v>
      </c>
      <c r="W197" s="113">
        <f t="shared" si="306"/>
        <v>14716370</v>
      </c>
      <c r="X197" s="113">
        <f t="shared" si="306"/>
        <v>12897530</v>
      </c>
      <c r="Y197" s="113">
        <f t="shared" si="306"/>
        <v>0</v>
      </c>
      <c r="Z197" s="113">
        <f t="shared" si="306"/>
        <v>0</v>
      </c>
      <c r="AA197" s="113">
        <f t="shared" si="306"/>
        <v>1374000</v>
      </c>
      <c r="AB197" s="113">
        <f t="shared" si="306"/>
        <v>0</v>
      </c>
      <c r="AC197" s="113">
        <f t="shared" si="306"/>
        <v>0</v>
      </c>
      <c r="AD197" s="113">
        <f t="shared" si="306"/>
        <v>14271530</v>
      </c>
      <c r="AE197" s="113">
        <f t="shared" si="306"/>
        <v>1801350</v>
      </c>
      <c r="AF197" s="113">
        <f t="shared" si="306"/>
        <v>0</v>
      </c>
      <c r="AG197" s="113">
        <f t="shared" si="306"/>
        <v>0</v>
      </c>
      <c r="AH197" s="113">
        <f t="shared" si="306"/>
        <v>2994000</v>
      </c>
      <c r="AI197" s="113">
        <f t="shared" si="306"/>
        <v>0</v>
      </c>
      <c r="AJ197" s="113">
        <f t="shared" si="306"/>
        <v>0</v>
      </c>
      <c r="AK197" s="113">
        <f t="shared" si="306"/>
        <v>4795350</v>
      </c>
      <c r="AL197" s="113">
        <f t="shared" si="306"/>
        <v>31673250</v>
      </c>
      <c r="AM197" s="113">
        <f t="shared" si="306"/>
        <v>0</v>
      </c>
      <c r="AN197" s="113">
        <f t="shared" si="306"/>
        <v>0</v>
      </c>
      <c r="AO197" s="113">
        <f t="shared" si="306"/>
        <v>6557000</v>
      </c>
      <c r="AP197" s="113">
        <f t="shared" ref="AP197:BF197" si="307">+AP35+AP118+AP113+AP131+AP72</f>
        <v>0</v>
      </c>
      <c r="AQ197" s="113">
        <f t="shared" si="307"/>
        <v>0</v>
      </c>
      <c r="AR197" s="113">
        <f t="shared" si="307"/>
        <v>38230250</v>
      </c>
      <c r="AS197" s="113">
        <f t="shared" si="307"/>
        <v>4125960</v>
      </c>
      <c r="AT197" s="113">
        <f t="shared" si="307"/>
        <v>0</v>
      </c>
      <c r="AU197" s="113">
        <f t="shared" si="307"/>
        <v>0</v>
      </c>
      <c r="AV197" s="113">
        <f t="shared" si="307"/>
        <v>1381000</v>
      </c>
      <c r="AW197" s="113">
        <f t="shared" si="307"/>
        <v>0</v>
      </c>
      <c r="AX197" s="113">
        <f t="shared" si="307"/>
        <v>0</v>
      </c>
      <c r="AY197" s="113">
        <f t="shared" si="307"/>
        <v>5506960</v>
      </c>
      <c r="AZ197" s="113">
        <f t="shared" si="307"/>
        <v>35799210</v>
      </c>
      <c r="BA197" s="113">
        <f t="shared" si="307"/>
        <v>0</v>
      </c>
      <c r="BB197" s="113">
        <f t="shared" si="307"/>
        <v>0</v>
      </c>
      <c r="BC197" s="113">
        <f t="shared" si="307"/>
        <v>7938000</v>
      </c>
      <c r="BD197" s="113">
        <f t="shared" si="307"/>
        <v>0</v>
      </c>
      <c r="BE197" s="113">
        <f t="shared" si="307"/>
        <v>0</v>
      </c>
      <c r="BF197" s="113">
        <f t="shared" si="307"/>
        <v>43737210</v>
      </c>
      <c r="BG197" s="113"/>
      <c r="BH197" s="1"/>
      <c r="BI197" s="53" t="s">
        <v>142</v>
      </c>
      <c r="BJ197" s="1"/>
      <c r="BK197" s="113" t="e">
        <f>+#REF!</f>
        <v>#REF!</v>
      </c>
      <c r="BL197" s="1"/>
      <c r="BM197" s="113">
        <f t="shared" ref="BM197:BS197" si="308">+BM35+BM118+BM113+BM131+BM72</f>
        <v>4447</v>
      </c>
      <c r="BN197" s="113">
        <f t="shared" si="308"/>
        <v>11086.37</v>
      </c>
      <c r="BO197" s="113">
        <f t="shared" si="308"/>
        <v>9518.5300000000007</v>
      </c>
      <c r="BP197" s="113">
        <f t="shared" si="308"/>
        <v>1298.3499999999999</v>
      </c>
      <c r="BQ197" s="113">
        <f t="shared" si="308"/>
        <v>3894.96</v>
      </c>
      <c r="BR197" s="113">
        <f t="shared" si="308"/>
        <v>26350.25</v>
      </c>
      <c r="BS197" s="113">
        <f t="shared" si="308"/>
        <v>30245.21</v>
      </c>
      <c r="BT197" s="113"/>
      <c r="BU197" s="113"/>
      <c r="BV197" s="113"/>
      <c r="BW197" s="113"/>
      <c r="BX197" s="113"/>
      <c r="BY197" s="113"/>
      <c r="BZ197" s="117"/>
      <c r="CA197" s="113"/>
      <c r="CB197" s="113"/>
      <c r="CC197" s="113"/>
      <c r="CD197" s="113"/>
      <c r="CE197" s="113"/>
      <c r="CF197" s="113"/>
      <c r="CG197" s="117"/>
      <c r="CH197" s="113"/>
      <c r="CI197" s="113"/>
      <c r="CJ197" s="113"/>
      <c r="CK197" s="113"/>
      <c r="CL197" s="113"/>
      <c r="CM197" s="113"/>
      <c r="CN197" s="113"/>
      <c r="CO197" s="113"/>
      <c r="CP197" s="113"/>
      <c r="CQ197" s="113"/>
      <c r="CR197" s="117"/>
      <c r="CS197" s="113"/>
      <c r="CT197" s="113"/>
      <c r="CU197" s="113"/>
      <c r="CV197" s="113"/>
      <c r="CW197" s="113"/>
      <c r="CX197" s="113"/>
      <c r="CY197" s="117"/>
      <c r="CZ197" s="113"/>
      <c r="DA197" s="113"/>
      <c r="DB197" s="113"/>
      <c r="DC197" s="113"/>
      <c r="DD197" s="113"/>
      <c r="DE197" s="118"/>
      <c r="DF197" s="118"/>
      <c r="DG197" s="118"/>
      <c r="DH197" s="118"/>
      <c r="DI197" s="118"/>
      <c r="DJ197" s="118"/>
      <c r="DK197" s="118"/>
      <c r="DL197" s="118"/>
      <c r="DM197" s="118"/>
      <c r="DN197" s="118"/>
      <c r="DO197" s="118"/>
      <c r="DP197" s="118"/>
      <c r="DQ197" s="118"/>
      <c r="DR197" s="118"/>
      <c r="DS197" s="118"/>
      <c r="DT197" s="118"/>
      <c r="DU197" s="118"/>
      <c r="DV197" s="118"/>
      <c r="DW197" s="118"/>
    </row>
    <row r="198" spans="1:127" s="84" customFormat="1" ht="13.5" hidden="1" thickBot="1">
      <c r="A198" s="1"/>
      <c r="B198" s="1" t="s">
        <v>481</v>
      </c>
      <c r="C198" s="54" t="e">
        <f>+#REF!+#REF!+#REF!+#REF!+BF113</f>
        <v>#REF!</v>
      </c>
      <c r="D198" s="51" t="s">
        <v>87</v>
      </c>
      <c r="E198" s="51">
        <v>1234567890</v>
      </c>
      <c r="F198" s="3"/>
      <c r="G198" s="3"/>
      <c r="H198" s="113" t="e">
        <f>H18+H24+H29+#REF!+H38+H42+H55+H77+H78+H80+H87+H88+H91+H96+H121+H122+H111+H103+H104+H128+H129+H19+H53</f>
        <v>#VALUE!</v>
      </c>
      <c r="I198" s="1">
        <v>23</v>
      </c>
      <c r="J198" s="113">
        <f t="shared" ref="J198:AO198" si="309">J18+J24+J29+J38+J42+J55+J77+J78+J80+J87+J88+J91+J96+J121+J122+J111+J103+J104+J128+J129+J19+J53</f>
        <v>696610</v>
      </c>
      <c r="K198" s="113">
        <f t="shared" si="309"/>
        <v>34000</v>
      </c>
      <c r="L198" s="113">
        <f t="shared" si="309"/>
        <v>0</v>
      </c>
      <c r="M198" s="113">
        <f t="shared" si="309"/>
        <v>3075680</v>
      </c>
      <c r="N198" s="113">
        <f t="shared" si="309"/>
        <v>20752590</v>
      </c>
      <c r="O198" s="113">
        <f t="shared" si="309"/>
        <v>0</v>
      </c>
      <c r="P198" s="113">
        <f t="shared" si="309"/>
        <v>24558880</v>
      </c>
      <c r="Q198" s="113">
        <f t="shared" si="309"/>
        <v>27402283</v>
      </c>
      <c r="R198" s="113">
        <f t="shared" si="309"/>
        <v>202000</v>
      </c>
      <c r="S198" s="113">
        <f t="shared" si="309"/>
        <v>0</v>
      </c>
      <c r="T198" s="113">
        <f t="shared" si="309"/>
        <v>5517640</v>
      </c>
      <c r="U198" s="113">
        <f t="shared" si="309"/>
        <v>21388410</v>
      </c>
      <c r="V198" s="113">
        <f t="shared" si="309"/>
        <v>0</v>
      </c>
      <c r="W198" s="113">
        <f t="shared" si="309"/>
        <v>54510333</v>
      </c>
      <c r="X198" s="113">
        <f t="shared" si="309"/>
        <v>37643543</v>
      </c>
      <c r="Y198" s="113">
        <f t="shared" si="309"/>
        <v>462000</v>
      </c>
      <c r="Z198" s="113">
        <f t="shared" si="309"/>
        <v>0</v>
      </c>
      <c r="AA198" s="113">
        <f t="shared" si="309"/>
        <v>8478890</v>
      </c>
      <c r="AB198" s="113">
        <f t="shared" si="309"/>
        <v>32659870</v>
      </c>
      <c r="AC198" s="113">
        <f t="shared" si="309"/>
        <v>0</v>
      </c>
      <c r="AD198" s="113">
        <f t="shared" si="309"/>
        <v>79244303</v>
      </c>
      <c r="AE198" s="113">
        <f t="shared" si="309"/>
        <v>45415324</v>
      </c>
      <c r="AF198" s="113">
        <f t="shared" si="309"/>
        <v>524000</v>
      </c>
      <c r="AG198" s="113">
        <f t="shared" si="309"/>
        <v>0</v>
      </c>
      <c r="AH198" s="113">
        <f t="shared" si="309"/>
        <v>2856570</v>
      </c>
      <c r="AI198" s="113">
        <f t="shared" si="309"/>
        <v>44028420</v>
      </c>
      <c r="AJ198" s="113">
        <f t="shared" si="309"/>
        <v>0</v>
      </c>
      <c r="AK198" s="113">
        <f t="shared" si="309"/>
        <v>92824314</v>
      </c>
      <c r="AL198" s="113">
        <f t="shared" si="309"/>
        <v>111157760</v>
      </c>
      <c r="AM198" s="113">
        <f t="shared" si="309"/>
        <v>1222000</v>
      </c>
      <c r="AN198" s="113">
        <f t="shared" si="309"/>
        <v>0</v>
      </c>
      <c r="AO198" s="113">
        <f t="shared" si="309"/>
        <v>19928780</v>
      </c>
      <c r="AP198" s="113">
        <f t="shared" ref="AP198:BF198" si="310">AP18+AP24+AP29+AP38+AP42+AP55+AP77+AP78+AP80+AP87+AP88+AP91+AP96+AP121+AP122+AP111+AP103+AP104+AP128+AP129+AP19+AP53</f>
        <v>118829290</v>
      </c>
      <c r="AQ198" s="113">
        <f t="shared" si="310"/>
        <v>0</v>
      </c>
      <c r="AR198" s="113">
        <f t="shared" si="310"/>
        <v>251137830</v>
      </c>
      <c r="AS198" s="113">
        <f t="shared" si="310"/>
        <v>356203191</v>
      </c>
      <c r="AT198" s="113">
        <f t="shared" si="310"/>
        <v>0</v>
      </c>
      <c r="AU198" s="113">
        <f t="shared" si="310"/>
        <v>0</v>
      </c>
      <c r="AV198" s="113">
        <f t="shared" si="310"/>
        <v>0</v>
      </c>
      <c r="AW198" s="113">
        <f t="shared" si="310"/>
        <v>0</v>
      </c>
      <c r="AX198" s="113">
        <f t="shared" si="310"/>
        <v>0</v>
      </c>
      <c r="AY198" s="113">
        <f t="shared" si="310"/>
        <v>356203191</v>
      </c>
      <c r="AZ198" s="113">
        <f t="shared" si="310"/>
        <v>467360951</v>
      </c>
      <c r="BA198" s="113">
        <f t="shared" si="310"/>
        <v>1222000</v>
      </c>
      <c r="BB198" s="113">
        <f t="shared" si="310"/>
        <v>0</v>
      </c>
      <c r="BC198" s="113">
        <f t="shared" si="310"/>
        <v>19928780</v>
      </c>
      <c r="BD198" s="113">
        <f t="shared" si="310"/>
        <v>118829290</v>
      </c>
      <c r="BE198" s="113">
        <f t="shared" si="310"/>
        <v>0</v>
      </c>
      <c r="BF198" s="113">
        <f t="shared" si="310"/>
        <v>607341021</v>
      </c>
      <c r="BG198" s="113"/>
      <c r="BH198" s="113" t="e">
        <f>BH18+BH24+BH29+#REF!+BH38+BH42+BH55+BH77+BH78+BH80+BH87+BH88+BH91+BH96+BH121+BH122+BH111+BH103+BH104+BH128+BH129+BH19+BH53</f>
        <v>#VALUE!</v>
      </c>
      <c r="BI198" s="113" t="e">
        <f>BI18+BI24+BI29+#REF!+BI38+BI42+BI55+BI77+BI78+BI80+BI87+BI88+BI91+BI96+BI121+BI122+BI111+BI103+BI104+BI128+BI129+BI19+BI53</f>
        <v>#VALUE!</v>
      </c>
      <c r="BJ198" s="113" t="e">
        <f>BJ18+BJ24+BJ29+#REF!+BJ38+BJ42+BJ55+BJ77+BJ78+BJ80+BJ87+BJ88+BJ91+BJ96+BJ121+BJ122+BJ111+BJ103+BJ104+BJ128+BJ129+BJ19+BJ53</f>
        <v>#VALUE!</v>
      </c>
      <c r="BK198" s="113" t="e">
        <f>BK18+BK24+BK29+#REF!+BK38+BK42+BK55+BK77+BK78+BK80+BK87+BK88+BK91+BK96+BK121+BK122+BK111+BK103+BK104+BK128+BK129+BK19+BK53</f>
        <v>#REF!</v>
      </c>
      <c r="BL198" s="113" t="e">
        <f>BL18+BL24+BL29+#REF!+BL38+BL42+BL55+BL77+BL78+BL80+BL87+BL88+BL91+BL96+BL121+BL122+BL111+BL103+BL104+BL128+BL129+BL19+BL53</f>
        <v>#REF!</v>
      </c>
      <c r="BM198" s="113" t="e">
        <f>BM18+BM24+BM29+#REF!+BM38+BM42+BM55+BM77+BM78+BM80+BM87+BM88+BM91+BM96+BM121+BM122+BM111+BM103+BM104+BM128+BM129+BM19+BM53</f>
        <v>#REF!</v>
      </c>
      <c r="BN198" s="113" t="e">
        <f>BN18+BN24+BN29+#REF!+BN38+BN42+BN55+BN77+BN78+BN80+BN87+BN88+BN91+BN96+BN121+BN122+BN111+BN103+BN104+BN128+BN129+BN19+BN53</f>
        <v>#REF!</v>
      </c>
      <c r="BO198" s="113" t="e">
        <f>BO18+BO24+BO29+#REF!+BO38+BO42+BO55+BO77+BO78+BO80+BO87+BO88+BO91+BO96+BO121+BO122+BO111+BO103+BO104+BO128+BO129+BO19+BO53</f>
        <v>#REF!</v>
      </c>
      <c r="BP198" s="113" t="e">
        <f>BP18+BP24+BP29+#REF!+BP38+BP42+BP55+BP77+BP78+BP80+BP87+BP88+BP91+BP96+BP121+BP122+BP111+BP103+BP104+BP128+BP129+BP19+BP53</f>
        <v>#REF!</v>
      </c>
      <c r="BQ198" s="113" t="e">
        <f>BQ18+BQ24+BQ29+#REF!+BQ38+BQ42+BQ55+BQ77+BQ78+BQ80+BQ87+BQ88+BQ91+BQ96+BQ121+BQ122+BQ111+BQ103+BQ104+BQ128+BQ129+BQ19+BQ53</f>
        <v>#REF!</v>
      </c>
      <c r="BR198" s="113" t="e">
        <f>BR18+BR24+BR29+#REF!+BR38+BR42+BR55+BR77+BR78+BR80+BR87+BR88+BR91+BR96+BR121+BR122+BR111+BR103+BR104+BR128+BR129+BR19+BR53</f>
        <v>#REF!</v>
      </c>
      <c r="BS198" s="113" t="e">
        <f>BS18+BS24+BS29+#REF!+BS38+BS42+BS55+BS77+BS78+BS80+BS87+BS88+BS91+BS96+BS121+BS122+BS111+BS103+BS104+BS128+BS129+BS19+BS53</f>
        <v>#REF!</v>
      </c>
      <c r="BT198" s="113" t="e">
        <f>BT18+BT24+BT29+#REF!+BT38+BT42+BT55+BT77+BT78+BT80+BT87+BT88+BT91+BT96+BT121+BT122+BT111+BT103+BT104+BT128+BT129+BT19+BT53</f>
        <v>#REF!</v>
      </c>
      <c r="BU198" s="113" t="e">
        <f>BU18+BU24+BU29+#REF!+BU38+BU42+BU55+BU77+BU78+BU80+BU87+BU88+BU91+BU96+BU121+BU122+BU111+BU103+BU104+BU128+BU129+BU19+BU53</f>
        <v>#REF!</v>
      </c>
      <c r="BV198" s="113" t="e">
        <f>BV18+BV24+BV29+#REF!+BV38+BV42+BV55+BV77+BV78+BV80+BV87+BV88+BV91+BV96+BV121+BV122+BV111+BV103+BV104+BV128+BV129+BV19+BV53</f>
        <v>#REF!</v>
      </c>
      <c r="BW198" s="113" t="e">
        <f>BW18+BW24+BW29+#REF!+BW38+BW42+BW55+BW77+BW78+BW80+BW87+BW88+BW91+BW96+BW121+BW122+BW111+BW103+BW104+BW128+BW129+BW19+BW53</f>
        <v>#REF!</v>
      </c>
      <c r="BX198" s="113" t="e">
        <f>BX18+BX24+BX29+#REF!+BX38+BX42+BX55+BX77+BX78+BX80+BX87+BX88+BX91+BX96+BX121+BX122+BX111+BX103+BX104+BX128+BX129+BX19+BX53</f>
        <v>#REF!</v>
      </c>
      <c r="BY198" s="113" t="e">
        <f>BY18+BY24+BY29+#REF!+BY38+BY42+BY55+BY77+BY78+BY80+BY87+BY88+BY91+BY96+BY121+BY122+BY111+BY103+BY104+BY128+BY129+BY19+BY53</f>
        <v>#REF!</v>
      </c>
      <c r="BZ198" s="113" t="e">
        <f>BZ18+BZ24+BZ29+#REF!+BZ38+BZ42+BZ55+BZ77+BZ78+BZ80+BZ87+BZ88+BZ91+BZ96+BZ121+BZ122+BZ111+BZ103+BZ104+BZ128+BZ129+BZ19+BZ53</f>
        <v>#REF!</v>
      </c>
      <c r="CA198" s="113" t="e">
        <f>CA18+CA24+CA29+#REF!+CA38+CA42+CA55+CA77+CA78+CA80+CA87+CA88+CA91+CA96+CA121+CA122+CA111+CA103+CA104+CA128+CA129+CA19+CA53</f>
        <v>#REF!</v>
      </c>
      <c r="CB198" s="113" t="e">
        <f>CB18+CB24+CB29+#REF!+CB38+CB42+CB55+CB77+CB78+CB80+CB87+CB88+CB91+CB96+CB121+CB122+CB111+CB103+CB104+CB128+CB129+CB19+CB53</f>
        <v>#REF!</v>
      </c>
      <c r="CC198" s="113" t="e">
        <f>CC18+CC24+CC29+#REF!+CC38+CC42+CC55+CC77+CC78+CC80+CC87+CC88+CC91+CC96+CC121+CC122+CC111+CC103+CC104+CC128+CC129+CC19+CC53</f>
        <v>#REF!</v>
      </c>
      <c r="CD198" s="113" t="e">
        <f>CD18+CD24+CD29+#REF!+CD38+CD42+CD55+CD77+CD78+CD80+CD87+CD88+CD91+CD96+CD121+CD122+CD111+CD103+CD104+CD128+CD129+CD19+CD53</f>
        <v>#REF!</v>
      </c>
      <c r="CE198" s="113" t="e">
        <f>CE18+CE24+CE29+#REF!+CE38+CE42+CE55+CE77+CE78+CE80+CE87+CE88+CE91+CE96+CE121+CE122+CE111+CE103+CE104+CE128+CE129+CE19+CE53</f>
        <v>#REF!</v>
      </c>
      <c r="CF198" s="113" t="e">
        <f>CF18+CF24+CF29+#REF!+CF38+CF42+CF55+CF77+CF78+CF80+CF87+CF88+CF91+CF96+CF121+CF122+CF111+CF103+CF104+CF128+CF129+CF19+CF53</f>
        <v>#REF!</v>
      </c>
      <c r="CG198" s="113" t="e">
        <f>CG18+CG24+CG29+#REF!+CG38+CG42+CG55+CG77+CG78+CG80+CG87+CG88+CG91+CG96+CG121+CG122+CG111+CG103+CG104+CG128+CG129+CG19+CG53</f>
        <v>#REF!</v>
      </c>
      <c r="CH198" s="113" t="e">
        <f>CH18+CH24+CH29+#REF!+CH38+CH42+CH55+CH77+CH78+CH80+CH87+CH88+CH91+CH96+CH121+CH122+CH111+CH103+CH104+CH128+CH129+CH19+CH53</f>
        <v>#REF!</v>
      </c>
      <c r="CI198" s="113" t="e">
        <f>CI18+CI24+CI29+#REF!+CI38+CI42+CI55+CI77+CI78+CI80+CI87+CI88+CI91+CI96+CI121+CI122+CI111+CI103+CI104+CI128+CI129+CI19+CI53</f>
        <v>#REF!</v>
      </c>
      <c r="CJ198" s="113" t="e">
        <f>CJ18+CJ24+CJ29+#REF!+CJ38+CJ42+CJ55+CJ77+CJ78+CJ80+CJ87+CJ88+CJ91+CJ96+CJ121+CJ122+CJ111+CJ103+CJ104+CJ128+CJ129+CJ19+CJ53</f>
        <v>#REF!</v>
      </c>
      <c r="CK198" s="113" t="e">
        <f>CK18+CK24+CK29+#REF!+CK38+CK42+CK55+CK77+CK78+CK80+CK87+CK88+CK91+CK96+CK121+CK122+CK111+CK103+CK104+CK128+CK129+CK19+CK53</f>
        <v>#REF!</v>
      </c>
      <c r="CL198" s="113" t="e">
        <f>CL18+CL24+CL29+#REF!+CL38+CL42+CL55+CL77+CL78+CL80+CL87+CL88+CL91+CL96+CL121+CL122+CL111+CL103+CL104+CL128+CL129+CL19+CL53</f>
        <v>#REF!</v>
      </c>
      <c r="CM198" s="113" t="e">
        <f>CM18+CM24+CM29+#REF!+CM38+CM42+CM55+CM77+CM78+CM80+CM87+CM88+CM91+CM96+CM121+CM122+CM111+CM103+CM104+CM128+CM129+CM19+CM53</f>
        <v>#REF!</v>
      </c>
      <c r="CN198" s="113" t="e">
        <f>CN18+CN24+CN29+#REF!+CN38+CN42+CN55+CN77+CN78+CN80+CN87+CN88+CN91+CN96+CN121+CN122+CN111+CN103+CN104+CN128+CN129+CN19+CN53</f>
        <v>#REF!</v>
      </c>
      <c r="CO198" s="113" t="e">
        <f>CO18+CO24+CO29+#REF!+CO38+CO42+CO55+CO77+CO78+CO80+CO87+CO88+CO91+CO96+CO121+CO122+CO111+CO103+CO104+CO128+CO129+CO19+CO53</f>
        <v>#REF!</v>
      </c>
      <c r="CP198" s="113" t="e">
        <f>CP18+CP24+CP29+#REF!+CP38+CP42+CP55+CP77+CP78+CP80+CP87+CP88+CP91+CP96+CP121+CP122+CP111+CP103+CP104+CP128+CP129+CP19+CP53</f>
        <v>#REF!</v>
      </c>
      <c r="CQ198" s="113" t="e">
        <f>CQ18+CQ24+CQ29+#REF!+CQ38+CQ42+CQ55+CQ77+CQ78+CQ80+CQ87+CQ88+CQ91+CQ96+CQ121+CQ122+CQ111+CQ103+CQ104+CQ128+CQ129+CQ19+CQ53</f>
        <v>#REF!</v>
      </c>
      <c r="CR198" s="113" t="e">
        <f>CR18+CR24+CR29+#REF!+CR38+CR42+CR55+CR77+CR78+CR80+CR87+CR88+CR91+CR96+CR121+CR122+CR111+CR103+CR104+CR128+CR129+CR19+CR53</f>
        <v>#REF!</v>
      </c>
      <c r="CS198" s="113" t="e">
        <f>CS18+CS24+CS29+#REF!+CS38+CS42+CS55+CS77+CS78+CS80+CS87+CS88+CS91+CS96+CS121+CS122+CS111+CS103+CS104+CS128+CS129+CS19+CS53</f>
        <v>#REF!</v>
      </c>
      <c r="CT198" s="113" t="e">
        <f>CT18+CT24+CT29+#REF!+CT38+CT42+CT55+CT77+CT78+CT80+CT87+CT88+CT91+CT96+CT121+CT122+CT111+CT103+CT104+CT128+CT129+CT19+CT53</f>
        <v>#REF!</v>
      </c>
      <c r="CU198" s="113" t="e">
        <f>CU18+CU24+CU29+#REF!+CU38+CU42+CU55+CU77+CU78+CU80+CU87+CU88+CU91+CU96+CU121+CU122+CU111+CU103+CU104+CU128+CU129+CU19+CU53</f>
        <v>#REF!</v>
      </c>
      <c r="CV198" s="113" t="e">
        <f>CV18+CV24+CV29+#REF!+CV38+CV42+CV55+CV77+CV78+CV80+CV87+CV88+CV91+CV96+CV121+CV122+CV111+CV103+CV104+CV128+CV129+CV19+CV53</f>
        <v>#REF!</v>
      </c>
      <c r="CW198" s="113" t="e">
        <f>CW18+CW24+CW29+#REF!+CW38+CW42+CW55+CW77+CW78+CW80+CW87+CW88+CW91+CW96+CW121+CW122+CW111+CW103+CW104+CW128+CW129+CW19+CW53</f>
        <v>#REF!</v>
      </c>
      <c r="CX198" s="113" t="e">
        <f>CX18+CX24+CX29+#REF!+CX38+CX42+CX55+CX77+CX78+CX80+CX87+CX88+CX91+CX96+CX121+CX122+CX111+CX103+CX104+CX128+CX129+CX19+CX53</f>
        <v>#REF!</v>
      </c>
      <c r="CY198" s="113" t="e">
        <f>CY18+CY24+CY29+#REF!+CY38+CY42+CY55+CY77+CY78+CY80+CY87+CY88+CY91+CY96+CY121+CY122+CY111+CY103+CY104+CY128+CY129+CY19+CY53</f>
        <v>#REF!</v>
      </c>
      <c r="CZ198" s="113" t="e">
        <f>CZ18+CZ24+CZ29+#REF!+CZ38+CZ42+CZ55+CZ77+CZ78+CZ80+CZ87+CZ88+CZ91+CZ96+CZ121+CZ122+CZ111+CZ103+CZ104+CZ128+CZ129+CZ19+CZ53</f>
        <v>#REF!</v>
      </c>
      <c r="DA198" s="113" t="e">
        <f>DA18+DA24+DA29+#REF!+DA38+DA42+DA55+DA77+DA78+DA80+DA87+DA88+DA91+DA96+DA121+DA122+DA111+DA103+DA104+DA128+DA129+DA19+DA53</f>
        <v>#REF!</v>
      </c>
      <c r="DB198" s="113" t="e">
        <f>DB18+DB24+DB29+#REF!+DB38+DB42+DB55+DB77+DB78+DB80+DB87+DB88+DB91+DB96+DB121+DB122+DB111+DB103+DB104+DB128+DB129+DB19+DB53</f>
        <v>#REF!</v>
      </c>
      <c r="DC198" s="113" t="e">
        <f>DC18+DC24+DC29+#REF!+DC38+DC42+DC55+DC77+DC78+DC80+DC87+DC88+DC91+DC96+DC121+DC122+DC111+DC103+DC104+DC128+DC129+DC19+DC53</f>
        <v>#REF!</v>
      </c>
      <c r="DD198" s="113" t="e">
        <f>DD18+DD24+DD29+#REF!+DD38+DD42+DD55+DD77+DD78+DD80+DD87+DD88+DD91+DD96+DD121+DD122+DD111+DD103+DD104+DD128+DD129+DD19+DD53</f>
        <v>#REF!</v>
      </c>
      <c r="DE198" s="118"/>
      <c r="DF198" s="118"/>
      <c r="DG198" s="118"/>
      <c r="DH198" s="118"/>
      <c r="DI198" s="118"/>
      <c r="DJ198" s="118"/>
      <c r="DK198" s="118"/>
      <c r="DL198" s="118"/>
      <c r="DM198" s="118"/>
      <c r="DN198" s="118"/>
      <c r="DO198" s="118"/>
      <c r="DP198" s="118"/>
      <c r="DQ198" s="118"/>
      <c r="DR198" s="118"/>
      <c r="DS198" s="118"/>
      <c r="DT198" s="118"/>
      <c r="DU198" s="118"/>
      <c r="DV198" s="118"/>
      <c r="DW198" s="118"/>
    </row>
    <row r="199" spans="1:127" s="84" customFormat="1" ht="13.5" hidden="1" thickBot="1">
      <c r="A199" s="1"/>
      <c r="B199" s="1" t="s">
        <v>482</v>
      </c>
      <c r="C199" s="54">
        <f>+BF92+BF93</f>
        <v>3753000</v>
      </c>
      <c r="D199" s="53" t="s">
        <v>80</v>
      </c>
      <c r="E199" s="53" t="s">
        <v>80</v>
      </c>
      <c r="F199" s="3"/>
      <c r="G199" s="3"/>
      <c r="H199" s="1"/>
      <c r="I199" s="1">
        <v>1</v>
      </c>
      <c r="J199" s="113">
        <f t="shared" ref="J199:BF199" si="311">+J16</f>
        <v>0</v>
      </c>
      <c r="K199" s="113">
        <f t="shared" si="311"/>
        <v>0</v>
      </c>
      <c r="L199" s="113">
        <f t="shared" si="311"/>
        <v>0</v>
      </c>
      <c r="M199" s="113">
        <f t="shared" si="311"/>
        <v>0</v>
      </c>
      <c r="N199" s="113">
        <f t="shared" si="311"/>
        <v>0</v>
      </c>
      <c r="O199" s="113">
        <f t="shared" si="311"/>
        <v>0</v>
      </c>
      <c r="P199" s="113">
        <f t="shared" si="311"/>
        <v>0</v>
      </c>
      <c r="Q199" s="113">
        <f t="shared" si="311"/>
        <v>0</v>
      </c>
      <c r="R199" s="113">
        <f t="shared" si="311"/>
        <v>0</v>
      </c>
      <c r="S199" s="113">
        <f t="shared" si="311"/>
        <v>0</v>
      </c>
      <c r="T199" s="113">
        <f t="shared" si="311"/>
        <v>0</v>
      </c>
      <c r="U199" s="113">
        <f t="shared" si="311"/>
        <v>0</v>
      </c>
      <c r="V199" s="113">
        <f t="shared" si="311"/>
        <v>0</v>
      </c>
      <c r="W199" s="113">
        <f t="shared" si="311"/>
        <v>0</v>
      </c>
      <c r="X199" s="113">
        <f t="shared" si="311"/>
        <v>0</v>
      </c>
      <c r="Y199" s="113">
        <f t="shared" si="311"/>
        <v>0</v>
      </c>
      <c r="Z199" s="113">
        <f t="shared" si="311"/>
        <v>0</v>
      </c>
      <c r="AA199" s="113">
        <f t="shared" si="311"/>
        <v>0</v>
      </c>
      <c r="AB199" s="113">
        <f t="shared" si="311"/>
        <v>0</v>
      </c>
      <c r="AC199" s="113">
        <f t="shared" si="311"/>
        <v>0</v>
      </c>
      <c r="AD199" s="113">
        <f t="shared" si="311"/>
        <v>0</v>
      </c>
      <c r="AE199" s="113">
        <f t="shared" si="311"/>
        <v>0</v>
      </c>
      <c r="AF199" s="113">
        <f t="shared" si="311"/>
        <v>0</v>
      </c>
      <c r="AG199" s="113">
        <f t="shared" si="311"/>
        <v>0</v>
      </c>
      <c r="AH199" s="113">
        <f t="shared" si="311"/>
        <v>0</v>
      </c>
      <c r="AI199" s="113">
        <f t="shared" si="311"/>
        <v>0</v>
      </c>
      <c r="AJ199" s="113">
        <f t="shared" si="311"/>
        <v>0</v>
      </c>
      <c r="AK199" s="113">
        <f t="shared" si="311"/>
        <v>0</v>
      </c>
      <c r="AL199" s="113">
        <f t="shared" si="311"/>
        <v>0</v>
      </c>
      <c r="AM199" s="113">
        <f t="shared" si="311"/>
        <v>0</v>
      </c>
      <c r="AN199" s="113">
        <f t="shared" si="311"/>
        <v>0</v>
      </c>
      <c r="AO199" s="113">
        <f t="shared" si="311"/>
        <v>0</v>
      </c>
      <c r="AP199" s="113">
        <f t="shared" si="311"/>
        <v>0</v>
      </c>
      <c r="AQ199" s="113">
        <f t="shared" si="311"/>
        <v>0</v>
      </c>
      <c r="AR199" s="113">
        <f t="shared" si="311"/>
        <v>0</v>
      </c>
      <c r="AS199" s="113">
        <f t="shared" ref="AS199:AY199" si="312">+AS16</f>
        <v>0</v>
      </c>
      <c r="AT199" s="113">
        <f t="shared" si="312"/>
        <v>0</v>
      </c>
      <c r="AU199" s="113">
        <f t="shared" si="312"/>
        <v>0</v>
      </c>
      <c r="AV199" s="113">
        <f t="shared" si="312"/>
        <v>0</v>
      </c>
      <c r="AW199" s="113">
        <f t="shared" si="312"/>
        <v>0</v>
      </c>
      <c r="AX199" s="113">
        <f t="shared" si="312"/>
        <v>0</v>
      </c>
      <c r="AY199" s="113">
        <f t="shared" si="312"/>
        <v>0</v>
      </c>
      <c r="AZ199" s="113">
        <f t="shared" si="311"/>
        <v>0</v>
      </c>
      <c r="BA199" s="113">
        <f t="shared" si="311"/>
        <v>0</v>
      </c>
      <c r="BB199" s="113">
        <f t="shared" si="311"/>
        <v>0</v>
      </c>
      <c r="BC199" s="113">
        <f t="shared" si="311"/>
        <v>0</v>
      </c>
      <c r="BD199" s="113">
        <f t="shared" si="311"/>
        <v>0</v>
      </c>
      <c r="BE199" s="113">
        <f t="shared" si="311"/>
        <v>0</v>
      </c>
      <c r="BF199" s="113">
        <f t="shared" si="311"/>
        <v>0</v>
      </c>
      <c r="BG199" s="113"/>
      <c r="BH199" s="1"/>
      <c r="BI199" s="53" t="s">
        <v>80</v>
      </c>
      <c r="BJ199" s="1"/>
      <c r="BK199" s="113" t="e">
        <f>+#REF!+#REF!</f>
        <v>#REF!</v>
      </c>
      <c r="BL199" s="1"/>
      <c r="BM199" s="113">
        <f t="shared" ref="BM199:BS199" si="313">+BM16</f>
        <v>0</v>
      </c>
      <c r="BN199" s="113">
        <f t="shared" si="313"/>
        <v>0</v>
      </c>
      <c r="BO199" s="113">
        <f t="shared" si="313"/>
        <v>0</v>
      </c>
      <c r="BP199" s="113">
        <f t="shared" si="313"/>
        <v>0</v>
      </c>
      <c r="BQ199" s="113">
        <f t="shared" si="313"/>
        <v>0</v>
      </c>
      <c r="BR199" s="113">
        <f t="shared" si="313"/>
        <v>0</v>
      </c>
      <c r="BS199" s="113">
        <f t="shared" si="313"/>
        <v>0</v>
      </c>
      <c r="BT199" s="113"/>
      <c r="BU199" s="113"/>
      <c r="BV199" s="113"/>
      <c r="BW199" s="113"/>
      <c r="BX199" s="113"/>
      <c r="BY199" s="113"/>
      <c r="BZ199" s="117"/>
      <c r="CA199" s="113"/>
      <c r="CB199" s="113"/>
      <c r="CC199" s="113"/>
      <c r="CD199" s="113"/>
      <c r="CE199" s="113"/>
      <c r="CF199" s="113"/>
      <c r="CG199" s="117"/>
      <c r="CH199" s="113"/>
      <c r="CI199" s="113"/>
      <c r="CJ199" s="113"/>
      <c r="CK199" s="113"/>
      <c r="CL199" s="113"/>
      <c r="CM199" s="113"/>
      <c r="CN199" s="113"/>
      <c r="CO199" s="113"/>
      <c r="CP199" s="113"/>
      <c r="CQ199" s="113"/>
      <c r="CR199" s="117"/>
      <c r="CS199" s="113"/>
      <c r="CT199" s="113"/>
      <c r="CU199" s="113"/>
      <c r="CV199" s="113"/>
      <c r="CW199" s="113"/>
      <c r="CX199" s="113"/>
      <c r="CY199" s="117"/>
      <c r="CZ199" s="113"/>
      <c r="DA199" s="113"/>
      <c r="DB199" s="113"/>
      <c r="DC199" s="113"/>
      <c r="DD199" s="113"/>
      <c r="DE199" s="118"/>
      <c r="DF199" s="118"/>
      <c r="DG199" s="118"/>
      <c r="DH199" s="118"/>
      <c r="DI199" s="118"/>
      <c r="DJ199" s="118"/>
      <c r="DK199" s="118"/>
      <c r="DL199" s="118"/>
      <c r="DM199" s="118"/>
      <c r="DN199" s="118"/>
      <c r="DO199" s="118"/>
      <c r="DP199" s="118"/>
      <c r="DQ199" s="118"/>
      <c r="DR199" s="118"/>
      <c r="DS199" s="118"/>
      <c r="DT199" s="118"/>
      <c r="DU199" s="118"/>
      <c r="DV199" s="118"/>
      <c r="DW199" s="118"/>
    </row>
    <row r="200" spans="1:127" s="84" customFormat="1" ht="13.5" hidden="1" thickBot="1">
      <c r="A200" s="1"/>
      <c r="B200" s="1" t="s">
        <v>483</v>
      </c>
      <c r="C200" s="125">
        <f>+BF103+BF104+BF106+BF127+BF128</f>
        <v>32223610</v>
      </c>
      <c r="D200" s="51" t="s">
        <v>287</v>
      </c>
      <c r="E200" s="51" t="s">
        <v>287</v>
      </c>
      <c r="F200" s="3"/>
      <c r="G200" s="3"/>
      <c r="H200" s="1"/>
      <c r="I200" s="1">
        <v>4</v>
      </c>
      <c r="J200" s="113">
        <f t="shared" ref="J200:AO200" si="314">+J81+J82+J85+J94</f>
        <v>0</v>
      </c>
      <c r="K200" s="113">
        <f t="shared" si="314"/>
        <v>120000</v>
      </c>
      <c r="L200" s="113">
        <f t="shared" si="314"/>
        <v>0</v>
      </c>
      <c r="M200" s="113">
        <f t="shared" si="314"/>
        <v>0</v>
      </c>
      <c r="N200" s="113">
        <f t="shared" si="314"/>
        <v>77000</v>
      </c>
      <c r="O200" s="113">
        <f t="shared" si="314"/>
        <v>0</v>
      </c>
      <c r="P200" s="113">
        <f t="shared" si="314"/>
        <v>197000</v>
      </c>
      <c r="Q200" s="113">
        <f t="shared" si="314"/>
        <v>0</v>
      </c>
      <c r="R200" s="113">
        <f t="shared" si="314"/>
        <v>1431000</v>
      </c>
      <c r="S200" s="113">
        <f t="shared" si="314"/>
        <v>0</v>
      </c>
      <c r="T200" s="113">
        <f t="shared" si="314"/>
        <v>0</v>
      </c>
      <c r="U200" s="113">
        <f t="shared" si="314"/>
        <v>1489000</v>
      </c>
      <c r="V200" s="113">
        <f t="shared" si="314"/>
        <v>0</v>
      </c>
      <c r="W200" s="113">
        <f t="shared" si="314"/>
        <v>2920000</v>
      </c>
      <c r="X200" s="113">
        <f t="shared" si="314"/>
        <v>500000</v>
      </c>
      <c r="Y200" s="113">
        <f t="shared" si="314"/>
        <v>2054000</v>
      </c>
      <c r="Z200" s="113">
        <f t="shared" si="314"/>
        <v>0</v>
      </c>
      <c r="AA200" s="113">
        <f t="shared" si="314"/>
        <v>0</v>
      </c>
      <c r="AB200" s="113">
        <f t="shared" si="314"/>
        <v>2138000</v>
      </c>
      <c r="AC200" s="113">
        <f t="shared" si="314"/>
        <v>0</v>
      </c>
      <c r="AD200" s="113">
        <f t="shared" si="314"/>
        <v>4692000</v>
      </c>
      <c r="AE200" s="113">
        <f t="shared" si="314"/>
        <v>1850000</v>
      </c>
      <c r="AF200" s="113">
        <f t="shared" si="314"/>
        <v>1235000</v>
      </c>
      <c r="AG200" s="113">
        <f t="shared" si="314"/>
        <v>0</v>
      </c>
      <c r="AH200" s="113">
        <f t="shared" si="314"/>
        <v>0</v>
      </c>
      <c r="AI200" s="113">
        <f t="shared" si="314"/>
        <v>1285000</v>
      </c>
      <c r="AJ200" s="113">
        <f t="shared" si="314"/>
        <v>0</v>
      </c>
      <c r="AK200" s="113">
        <f t="shared" si="314"/>
        <v>4370000</v>
      </c>
      <c r="AL200" s="113">
        <f t="shared" si="314"/>
        <v>2350000</v>
      </c>
      <c r="AM200" s="113">
        <f t="shared" si="314"/>
        <v>4840000</v>
      </c>
      <c r="AN200" s="113">
        <f t="shared" si="314"/>
        <v>0</v>
      </c>
      <c r="AO200" s="113">
        <f t="shared" si="314"/>
        <v>0</v>
      </c>
      <c r="AP200" s="113">
        <f t="shared" ref="AP200:BF200" si="315">+AP81+AP82+AP85+AP94</f>
        <v>4989000</v>
      </c>
      <c r="AQ200" s="113">
        <f t="shared" si="315"/>
        <v>0</v>
      </c>
      <c r="AR200" s="113">
        <f t="shared" si="315"/>
        <v>12179000</v>
      </c>
      <c r="AS200" s="113">
        <f t="shared" si="315"/>
        <v>11616000</v>
      </c>
      <c r="AT200" s="113">
        <f t="shared" si="315"/>
        <v>0</v>
      </c>
      <c r="AU200" s="113">
        <f t="shared" si="315"/>
        <v>0</v>
      </c>
      <c r="AV200" s="113">
        <f t="shared" si="315"/>
        <v>0</v>
      </c>
      <c r="AW200" s="113">
        <f t="shared" si="315"/>
        <v>0</v>
      </c>
      <c r="AX200" s="113">
        <f t="shared" si="315"/>
        <v>0</v>
      </c>
      <c r="AY200" s="113">
        <f t="shared" si="315"/>
        <v>11616000</v>
      </c>
      <c r="AZ200" s="113">
        <f t="shared" si="315"/>
        <v>13966000</v>
      </c>
      <c r="BA200" s="113">
        <f t="shared" si="315"/>
        <v>4840000</v>
      </c>
      <c r="BB200" s="113">
        <f t="shared" si="315"/>
        <v>0</v>
      </c>
      <c r="BC200" s="113">
        <f t="shared" si="315"/>
        <v>0</v>
      </c>
      <c r="BD200" s="113">
        <f t="shared" si="315"/>
        <v>4989000</v>
      </c>
      <c r="BE200" s="113">
        <f t="shared" si="315"/>
        <v>0</v>
      </c>
      <c r="BF200" s="113">
        <f t="shared" si="315"/>
        <v>23795000</v>
      </c>
      <c r="BG200" s="113"/>
      <c r="BH200" s="113"/>
      <c r="BI200" s="51" t="s">
        <v>287</v>
      </c>
      <c r="BJ200" s="1"/>
      <c r="BK200" s="113">
        <f>+BK137</f>
        <v>0</v>
      </c>
      <c r="BL200" s="1"/>
      <c r="BM200" s="113">
        <f t="shared" ref="BM200:BS200" si="316">+BM81+BM82+BM85+BM94</f>
        <v>197</v>
      </c>
      <c r="BN200" s="113">
        <f t="shared" si="316"/>
        <v>2920</v>
      </c>
      <c r="BO200" s="113">
        <f t="shared" si="316"/>
        <v>4692</v>
      </c>
      <c r="BP200" s="113">
        <f t="shared" si="316"/>
        <v>4370</v>
      </c>
      <c r="BQ200" s="113">
        <f t="shared" si="316"/>
        <v>11616</v>
      </c>
      <c r="BR200" s="113">
        <f t="shared" si="316"/>
        <v>12179</v>
      </c>
      <c r="BS200" s="113">
        <f t="shared" si="316"/>
        <v>23795</v>
      </c>
      <c r="BT200" s="113"/>
      <c r="BU200" s="113"/>
      <c r="BV200" s="113"/>
      <c r="BW200" s="113"/>
      <c r="BX200" s="113"/>
      <c r="BY200" s="113"/>
      <c r="BZ200" s="117"/>
      <c r="CA200" s="113"/>
      <c r="CB200" s="113"/>
      <c r="CC200" s="113"/>
      <c r="CD200" s="113"/>
      <c r="CE200" s="113"/>
      <c r="CF200" s="113"/>
      <c r="CG200" s="117"/>
      <c r="CH200" s="113"/>
      <c r="CI200" s="113"/>
      <c r="CJ200" s="113"/>
      <c r="CK200" s="113"/>
      <c r="CL200" s="113"/>
      <c r="CM200" s="113"/>
      <c r="CN200" s="113"/>
      <c r="CO200" s="113"/>
      <c r="CP200" s="113"/>
      <c r="CQ200" s="113"/>
      <c r="CR200" s="117"/>
      <c r="CS200" s="113"/>
      <c r="CT200" s="113"/>
      <c r="CU200" s="113"/>
      <c r="CV200" s="113"/>
      <c r="CW200" s="113"/>
      <c r="CX200" s="113"/>
      <c r="CY200" s="117"/>
      <c r="CZ200" s="113"/>
      <c r="DA200" s="113"/>
      <c r="DB200" s="113"/>
      <c r="DC200" s="113"/>
      <c r="DD200" s="113"/>
      <c r="DE200" s="118"/>
      <c r="DF200" s="118"/>
      <c r="DG200" s="118"/>
      <c r="DH200" s="118"/>
      <c r="DI200" s="118"/>
      <c r="DJ200" s="118"/>
      <c r="DK200" s="118"/>
      <c r="DL200" s="118"/>
      <c r="DM200" s="118"/>
      <c r="DN200" s="118"/>
      <c r="DO200" s="118"/>
      <c r="DP200" s="118"/>
      <c r="DQ200" s="118"/>
      <c r="DR200" s="118"/>
      <c r="DS200" s="118"/>
      <c r="DT200" s="118"/>
      <c r="DU200" s="118"/>
      <c r="DV200" s="118"/>
      <c r="DW200" s="118"/>
    </row>
    <row r="201" spans="1:127" s="84" customFormat="1" ht="13.5" hidden="1" thickBot="1">
      <c r="A201" s="1"/>
      <c r="B201" s="1"/>
      <c r="C201" s="54" t="e">
        <f>SUM(C196:C200)</f>
        <v>#REF!</v>
      </c>
      <c r="D201" s="53" t="s">
        <v>68</v>
      </c>
      <c r="E201" s="53" t="s">
        <v>68</v>
      </c>
      <c r="F201" s="3"/>
      <c r="G201" s="3"/>
      <c r="H201" s="113" t="e">
        <f>+H13+H22+H30+H32+H34+H83+H84+H90+H92+H120+H51</f>
        <v>#VALUE!</v>
      </c>
      <c r="I201" s="1">
        <v>11</v>
      </c>
      <c r="J201" s="113">
        <f t="shared" ref="J201:AO201" si="317">+J13+J22+J30+J32+J34+J83+J84+J90+J92+J120+J51</f>
        <v>3384705</v>
      </c>
      <c r="K201" s="113">
        <f t="shared" si="317"/>
        <v>0</v>
      </c>
      <c r="L201" s="113">
        <f t="shared" si="317"/>
        <v>0</v>
      </c>
      <c r="M201" s="113">
        <f t="shared" si="317"/>
        <v>0</v>
      </c>
      <c r="N201" s="113">
        <f t="shared" si="317"/>
        <v>0</v>
      </c>
      <c r="O201" s="113">
        <f t="shared" si="317"/>
        <v>0</v>
      </c>
      <c r="P201" s="113">
        <f t="shared" si="317"/>
        <v>3384705</v>
      </c>
      <c r="Q201" s="113">
        <f t="shared" si="317"/>
        <v>14167724</v>
      </c>
      <c r="R201" s="113">
        <f t="shared" si="317"/>
        <v>3598620</v>
      </c>
      <c r="S201" s="113">
        <f t="shared" si="317"/>
        <v>0</v>
      </c>
      <c r="T201" s="113">
        <f t="shared" si="317"/>
        <v>0</v>
      </c>
      <c r="U201" s="113">
        <f t="shared" si="317"/>
        <v>790000</v>
      </c>
      <c r="V201" s="113">
        <f t="shared" si="317"/>
        <v>0</v>
      </c>
      <c r="W201" s="113">
        <f t="shared" si="317"/>
        <v>18556344</v>
      </c>
      <c r="X201" s="113">
        <f t="shared" si="317"/>
        <v>22078934</v>
      </c>
      <c r="Y201" s="113">
        <f t="shared" si="317"/>
        <v>3471010</v>
      </c>
      <c r="Z201" s="113">
        <f t="shared" si="317"/>
        <v>0</v>
      </c>
      <c r="AA201" s="113">
        <f t="shared" si="317"/>
        <v>0</v>
      </c>
      <c r="AB201" s="113">
        <f t="shared" si="317"/>
        <v>2765000</v>
      </c>
      <c r="AC201" s="113">
        <f t="shared" si="317"/>
        <v>0</v>
      </c>
      <c r="AD201" s="113">
        <f t="shared" si="317"/>
        <v>28314944</v>
      </c>
      <c r="AE201" s="113">
        <f t="shared" si="317"/>
        <v>15749000</v>
      </c>
      <c r="AF201" s="113">
        <f t="shared" si="317"/>
        <v>0</v>
      </c>
      <c r="AG201" s="113">
        <f t="shared" si="317"/>
        <v>0</v>
      </c>
      <c r="AH201" s="113">
        <f t="shared" si="317"/>
        <v>0</v>
      </c>
      <c r="AI201" s="113">
        <f t="shared" si="317"/>
        <v>4800000</v>
      </c>
      <c r="AJ201" s="113">
        <f t="shared" si="317"/>
        <v>0</v>
      </c>
      <c r="AK201" s="113">
        <f t="shared" si="317"/>
        <v>20549000</v>
      </c>
      <c r="AL201" s="113">
        <f t="shared" si="317"/>
        <v>55380363</v>
      </c>
      <c r="AM201" s="113">
        <f t="shared" si="317"/>
        <v>7069630</v>
      </c>
      <c r="AN201" s="113">
        <f t="shared" si="317"/>
        <v>0</v>
      </c>
      <c r="AO201" s="113">
        <f t="shared" si="317"/>
        <v>0</v>
      </c>
      <c r="AP201" s="113">
        <f t="shared" ref="AP201:BF201" si="318">+AP13+AP22+AP30+AP32+AP34+AP83+AP84+AP90+AP92+AP120+AP51</f>
        <v>8355000</v>
      </c>
      <c r="AQ201" s="113">
        <f t="shared" si="318"/>
        <v>0</v>
      </c>
      <c r="AR201" s="113">
        <f t="shared" si="318"/>
        <v>70804993</v>
      </c>
      <c r="AS201" s="113">
        <f t="shared" si="318"/>
        <v>25189307</v>
      </c>
      <c r="AT201" s="113">
        <f t="shared" si="318"/>
        <v>0</v>
      </c>
      <c r="AU201" s="113">
        <f t="shared" si="318"/>
        <v>0</v>
      </c>
      <c r="AV201" s="113">
        <f t="shared" si="318"/>
        <v>0</v>
      </c>
      <c r="AW201" s="113">
        <f t="shared" si="318"/>
        <v>17235000</v>
      </c>
      <c r="AX201" s="113">
        <f t="shared" si="318"/>
        <v>0</v>
      </c>
      <c r="AY201" s="113">
        <f t="shared" si="318"/>
        <v>42424307</v>
      </c>
      <c r="AZ201" s="113">
        <f t="shared" si="318"/>
        <v>80569670</v>
      </c>
      <c r="BA201" s="113">
        <f t="shared" si="318"/>
        <v>7069630</v>
      </c>
      <c r="BB201" s="113">
        <f t="shared" si="318"/>
        <v>0</v>
      </c>
      <c r="BC201" s="113">
        <f t="shared" si="318"/>
        <v>0</v>
      </c>
      <c r="BD201" s="113">
        <f t="shared" si="318"/>
        <v>25590000</v>
      </c>
      <c r="BE201" s="113">
        <f t="shared" si="318"/>
        <v>0</v>
      </c>
      <c r="BF201" s="113">
        <f t="shared" si="318"/>
        <v>113229300</v>
      </c>
      <c r="BG201" s="113"/>
      <c r="BH201" s="113" t="e">
        <f t="shared" ref="BH201:BS201" si="319">+BH13+BH22+BH30+BH32+BH34+BH83+BH84+BH90+BH92+BH120+BH51</f>
        <v>#VALUE!</v>
      </c>
      <c r="BI201" s="113" t="e">
        <f t="shared" si="319"/>
        <v>#VALUE!</v>
      </c>
      <c r="BJ201" s="113" t="e">
        <f t="shared" si="319"/>
        <v>#VALUE!</v>
      </c>
      <c r="BK201" s="113" t="e">
        <f t="shared" si="319"/>
        <v>#REF!</v>
      </c>
      <c r="BL201" s="113" t="e">
        <f t="shared" si="319"/>
        <v>#REF!</v>
      </c>
      <c r="BM201" s="113" t="e">
        <f t="shared" si="319"/>
        <v>#REF!</v>
      </c>
      <c r="BN201" s="113" t="e">
        <f t="shared" si="319"/>
        <v>#REF!</v>
      </c>
      <c r="BO201" s="113" t="e">
        <f t="shared" si="319"/>
        <v>#REF!</v>
      </c>
      <c r="BP201" s="113" t="e">
        <f t="shared" si="319"/>
        <v>#REF!</v>
      </c>
      <c r="BQ201" s="113">
        <f t="shared" si="319"/>
        <v>23905.4</v>
      </c>
      <c r="BR201" s="113">
        <f t="shared" si="319"/>
        <v>53990.99</v>
      </c>
      <c r="BS201" s="113">
        <f t="shared" si="319"/>
        <v>77896.39</v>
      </c>
      <c r="BT201" s="113"/>
      <c r="BU201" s="113"/>
      <c r="BV201" s="113"/>
      <c r="BW201" s="113"/>
      <c r="BX201" s="113"/>
      <c r="BY201" s="113"/>
      <c r="BZ201" s="117"/>
      <c r="CA201" s="113"/>
      <c r="CB201" s="113"/>
      <c r="CC201" s="113"/>
      <c r="CD201" s="113"/>
      <c r="CE201" s="113"/>
      <c r="CF201" s="113"/>
      <c r="CG201" s="117"/>
      <c r="CH201" s="113"/>
      <c r="CI201" s="113"/>
      <c r="CJ201" s="113"/>
      <c r="CK201" s="113"/>
      <c r="CL201" s="113"/>
      <c r="CM201" s="113"/>
      <c r="CN201" s="113"/>
      <c r="CO201" s="113"/>
      <c r="CP201" s="113"/>
      <c r="CQ201" s="113"/>
      <c r="CR201" s="117"/>
      <c r="CS201" s="113"/>
      <c r="CT201" s="113"/>
      <c r="CU201" s="113"/>
      <c r="CV201" s="113"/>
      <c r="CW201" s="113"/>
      <c r="CX201" s="113"/>
      <c r="CY201" s="117"/>
      <c r="CZ201" s="113"/>
      <c r="DA201" s="113"/>
      <c r="DB201" s="113"/>
      <c r="DC201" s="113"/>
      <c r="DD201" s="113"/>
      <c r="DE201" s="118"/>
      <c r="DF201" s="118"/>
      <c r="DG201" s="118"/>
      <c r="DH201" s="118"/>
      <c r="DI201" s="118"/>
      <c r="DJ201" s="118"/>
      <c r="DK201" s="118"/>
      <c r="DL201" s="118"/>
      <c r="DM201" s="118"/>
      <c r="DN201" s="118"/>
      <c r="DO201" s="118"/>
      <c r="DP201" s="118"/>
      <c r="DQ201" s="118"/>
      <c r="DR201" s="118"/>
      <c r="DS201" s="118"/>
      <c r="DT201" s="118"/>
      <c r="DU201" s="118"/>
      <c r="DV201" s="118"/>
      <c r="DW201" s="118"/>
    </row>
    <row r="202" spans="1:127" s="84" customFormat="1" ht="13.5" hidden="1" thickBot="1">
      <c r="A202" s="1"/>
      <c r="B202" s="1"/>
      <c r="C202" s="54"/>
      <c r="D202" s="51" t="s">
        <v>105</v>
      </c>
      <c r="E202" s="51" t="s">
        <v>105</v>
      </c>
      <c r="F202" s="3"/>
      <c r="G202" s="3"/>
      <c r="H202" s="113" t="e">
        <f>+H23+H25+H26+H52</f>
        <v>#VALUE!</v>
      </c>
      <c r="I202" s="1">
        <v>4</v>
      </c>
      <c r="J202" s="113">
        <f t="shared" ref="J202:BF202" si="320">+J23+J25+J26+J52</f>
        <v>368000</v>
      </c>
      <c r="K202" s="113">
        <f t="shared" si="320"/>
        <v>0</v>
      </c>
      <c r="L202" s="113">
        <f t="shared" si="320"/>
        <v>0</v>
      </c>
      <c r="M202" s="113">
        <f t="shared" si="320"/>
        <v>0</v>
      </c>
      <c r="N202" s="113">
        <f t="shared" si="320"/>
        <v>100000</v>
      </c>
      <c r="O202" s="113">
        <f t="shared" si="320"/>
        <v>0</v>
      </c>
      <c r="P202" s="113">
        <f t="shared" si="320"/>
        <v>468000</v>
      </c>
      <c r="Q202" s="113">
        <f t="shared" si="320"/>
        <v>14906680</v>
      </c>
      <c r="R202" s="113">
        <f t="shared" si="320"/>
        <v>0</v>
      </c>
      <c r="S202" s="113">
        <f t="shared" si="320"/>
        <v>0</v>
      </c>
      <c r="T202" s="113">
        <f t="shared" si="320"/>
        <v>0</v>
      </c>
      <c r="U202" s="113">
        <f t="shared" si="320"/>
        <v>3810000</v>
      </c>
      <c r="V202" s="113">
        <f t="shared" si="320"/>
        <v>0</v>
      </c>
      <c r="W202" s="113">
        <f t="shared" si="320"/>
        <v>18716680</v>
      </c>
      <c r="X202" s="113">
        <f t="shared" si="320"/>
        <v>21937850</v>
      </c>
      <c r="Y202" s="113">
        <f t="shared" si="320"/>
        <v>0</v>
      </c>
      <c r="Z202" s="113">
        <f t="shared" si="320"/>
        <v>0</v>
      </c>
      <c r="AA202" s="113">
        <f t="shared" si="320"/>
        <v>0</v>
      </c>
      <c r="AB202" s="113">
        <f t="shared" si="320"/>
        <v>8800000</v>
      </c>
      <c r="AC202" s="113">
        <f t="shared" si="320"/>
        <v>0</v>
      </c>
      <c r="AD202" s="113">
        <f t="shared" si="320"/>
        <v>30737850</v>
      </c>
      <c r="AE202" s="113">
        <f t="shared" si="320"/>
        <v>18080770</v>
      </c>
      <c r="AF202" s="113">
        <f t="shared" si="320"/>
        <v>0</v>
      </c>
      <c r="AG202" s="113">
        <f t="shared" si="320"/>
        <v>0</v>
      </c>
      <c r="AH202" s="113">
        <f t="shared" si="320"/>
        <v>0</v>
      </c>
      <c r="AI202" s="113">
        <f t="shared" si="320"/>
        <v>7725380</v>
      </c>
      <c r="AJ202" s="113">
        <f t="shared" si="320"/>
        <v>0</v>
      </c>
      <c r="AK202" s="113">
        <f t="shared" si="320"/>
        <v>25806150</v>
      </c>
      <c r="AL202" s="113">
        <f t="shared" si="320"/>
        <v>55293300</v>
      </c>
      <c r="AM202" s="113">
        <f t="shared" si="320"/>
        <v>0</v>
      </c>
      <c r="AN202" s="113">
        <f t="shared" si="320"/>
        <v>0</v>
      </c>
      <c r="AO202" s="113">
        <f t="shared" si="320"/>
        <v>0</v>
      </c>
      <c r="AP202" s="113">
        <f t="shared" si="320"/>
        <v>20435380</v>
      </c>
      <c r="AQ202" s="113">
        <f t="shared" si="320"/>
        <v>0</v>
      </c>
      <c r="AR202" s="113">
        <f t="shared" si="320"/>
        <v>75728680</v>
      </c>
      <c r="AS202" s="113">
        <f t="shared" ref="AS202:AY202" si="321">+AS23+AS25+AS26+AS52</f>
        <v>0</v>
      </c>
      <c r="AT202" s="113">
        <f t="shared" si="321"/>
        <v>0</v>
      </c>
      <c r="AU202" s="113">
        <f t="shared" si="321"/>
        <v>0</v>
      </c>
      <c r="AV202" s="113">
        <f t="shared" si="321"/>
        <v>0</v>
      </c>
      <c r="AW202" s="113">
        <f t="shared" si="321"/>
        <v>0</v>
      </c>
      <c r="AX202" s="113">
        <f t="shared" si="321"/>
        <v>0</v>
      </c>
      <c r="AY202" s="113">
        <f t="shared" si="321"/>
        <v>0</v>
      </c>
      <c r="AZ202" s="113">
        <f t="shared" si="320"/>
        <v>55293300</v>
      </c>
      <c r="BA202" s="113">
        <f t="shared" si="320"/>
        <v>0</v>
      </c>
      <c r="BB202" s="113">
        <f t="shared" si="320"/>
        <v>0</v>
      </c>
      <c r="BC202" s="113">
        <f t="shared" si="320"/>
        <v>0</v>
      </c>
      <c r="BD202" s="113">
        <f t="shared" si="320"/>
        <v>20435380</v>
      </c>
      <c r="BE202" s="113">
        <f t="shared" si="320"/>
        <v>0</v>
      </c>
      <c r="BF202" s="113">
        <f t="shared" si="320"/>
        <v>75728680</v>
      </c>
      <c r="BG202" s="113"/>
      <c r="BH202" s="113" t="e">
        <f t="shared" ref="BH202:DD202" si="322">+BH23+BH25+BH26+BH52</f>
        <v>#VALUE!</v>
      </c>
      <c r="BI202" s="113" t="e">
        <f t="shared" si="322"/>
        <v>#VALUE!</v>
      </c>
      <c r="BJ202" s="113">
        <f t="shared" si="322"/>
        <v>0</v>
      </c>
      <c r="BK202" s="113">
        <f t="shared" si="322"/>
        <v>75728.679999999993</v>
      </c>
      <c r="BL202" s="113">
        <f t="shared" si="322"/>
        <v>75728.679999999993</v>
      </c>
      <c r="BM202" s="113">
        <f t="shared" si="322"/>
        <v>468</v>
      </c>
      <c r="BN202" s="113">
        <f t="shared" si="322"/>
        <v>18716.68</v>
      </c>
      <c r="BO202" s="113">
        <f t="shared" si="322"/>
        <v>30737.85</v>
      </c>
      <c r="BP202" s="113">
        <f t="shared" si="322"/>
        <v>25806.15</v>
      </c>
      <c r="BQ202" s="113">
        <f t="shared" si="322"/>
        <v>0</v>
      </c>
      <c r="BR202" s="113">
        <f t="shared" si="322"/>
        <v>75728.679999999993</v>
      </c>
      <c r="BS202" s="113">
        <f t="shared" si="322"/>
        <v>75728.679999999993</v>
      </c>
      <c r="BT202" s="113">
        <f t="shared" si="322"/>
        <v>0</v>
      </c>
      <c r="BU202" s="113">
        <f t="shared" si="322"/>
        <v>0</v>
      </c>
      <c r="BV202" s="113">
        <f t="shared" si="322"/>
        <v>0</v>
      </c>
      <c r="BW202" s="113">
        <f t="shared" si="322"/>
        <v>0</v>
      </c>
      <c r="BX202" s="113">
        <f t="shared" si="322"/>
        <v>39368680</v>
      </c>
      <c r="BY202" s="113">
        <f t="shared" si="322"/>
        <v>0</v>
      </c>
      <c r="BZ202" s="113">
        <f t="shared" si="322"/>
        <v>0</v>
      </c>
      <c r="CA202" s="113">
        <f t="shared" si="322"/>
        <v>0</v>
      </c>
      <c r="CB202" s="113">
        <f t="shared" si="322"/>
        <v>0</v>
      </c>
      <c r="CC202" s="113">
        <f t="shared" si="322"/>
        <v>0</v>
      </c>
      <c r="CD202" s="113">
        <f t="shared" si="322"/>
        <v>0</v>
      </c>
      <c r="CE202" s="113">
        <f t="shared" si="322"/>
        <v>0</v>
      </c>
      <c r="CF202" s="113">
        <f t="shared" si="322"/>
        <v>0</v>
      </c>
      <c r="CG202" s="113">
        <f t="shared" si="322"/>
        <v>0</v>
      </c>
      <c r="CH202" s="113">
        <f t="shared" si="322"/>
        <v>0</v>
      </c>
      <c r="CI202" s="113">
        <f t="shared" si="322"/>
        <v>0</v>
      </c>
      <c r="CJ202" s="113">
        <f t="shared" si="322"/>
        <v>0</v>
      </c>
      <c r="CK202" s="113">
        <f t="shared" si="322"/>
        <v>39368680</v>
      </c>
      <c r="CL202" s="113">
        <f t="shared" si="322"/>
        <v>0</v>
      </c>
      <c r="CM202" s="113">
        <f t="shared" si="322"/>
        <v>0</v>
      </c>
      <c r="CN202" s="113">
        <f t="shared" si="322"/>
        <v>0</v>
      </c>
      <c r="CO202" s="113">
        <f t="shared" si="322"/>
        <v>0</v>
      </c>
      <c r="CP202" s="113">
        <f t="shared" si="322"/>
        <v>0</v>
      </c>
      <c r="CQ202" s="113">
        <f t="shared" si="322"/>
        <v>0</v>
      </c>
      <c r="CR202" s="113">
        <f t="shared" si="322"/>
        <v>0</v>
      </c>
      <c r="CS202" s="113">
        <f t="shared" si="322"/>
        <v>0</v>
      </c>
      <c r="CT202" s="113">
        <f t="shared" si="322"/>
        <v>0</v>
      </c>
      <c r="CU202" s="113">
        <f t="shared" si="322"/>
        <v>0</v>
      </c>
      <c r="CV202" s="113">
        <f t="shared" si="322"/>
        <v>0</v>
      </c>
      <c r="CW202" s="113">
        <f t="shared" si="322"/>
        <v>0</v>
      </c>
      <c r="CX202" s="113">
        <f t="shared" si="322"/>
        <v>0</v>
      </c>
      <c r="CY202" s="113">
        <f t="shared" si="322"/>
        <v>0</v>
      </c>
      <c r="CZ202" s="113">
        <f t="shared" si="322"/>
        <v>0</v>
      </c>
      <c r="DA202" s="113">
        <f t="shared" si="322"/>
        <v>0</v>
      </c>
      <c r="DB202" s="113">
        <f t="shared" si="322"/>
        <v>0</v>
      </c>
      <c r="DC202" s="113">
        <f t="shared" si="322"/>
        <v>0</v>
      </c>
      <c r="DD202" s="113">
        <f t="shared" si="322"/>
        <v>39368680</v>
      </c>
      <c r="DE202" s="118"/>
      <c r="DF202" s="118"/>
      <c r="DG202" s="118"/>
      <c r="DH202" s="118"/>
      <c r="DI202" s="118"/>
      <c r="DJ202" s="118"/>
      <c r="DK202" s="118"/>
      <c r="DL202" s="118"/>
      <c r="DM202" s="118"/>
      <c r="DN202" s="118"/>
      <c r="DO202" s="118"/>
      <c r="DP202" s="118"/>
      <c r="DQ202" s="118"/>
      <c r="DR202" s="118"/>
      <c r="DS202" s="118"/>
      <c r="DT202" s="118"/>
      <c r="DU202" s="118"/>
      <c r="DV202" s="118"/>
      <c r="DW202" s="118"/>
    </row>
    <row r="203" spans="1:127" s="84" customFormat="1" ht="13.5" hidden="1" thickBot="1">
      <c r="A203" s="1"/>
      <c r="B203" s="1"/>
      <c r="C203" s="54" t="e">
        <f>+BF193-C201</f>
        <v>#REF!</v>
      </c>
      <c r="D203" s="51" t="s">
        <v>59</v>
      </c>
      <c r="E203" s="51" t="s">
        <v>59</v>
      </c>
      <c r="F203" s="3"/>
      <c r="G203" s="3"/>
      <c r="H203" s="1"/>
      <c r="I203" s="1">
        <v>4</v>
      </c>
      <c r="J203" s="113">
        <f t="shared" ref="J203:BF203" si="323">+J11+J36+J43+J44</f>
        <v>100000</v>
      </c>
      <c r="K203" s="113">
        <f t="shared" si="323"/>
        <v>0</v>
      </c>
      <c r="L203" s="113">
        <f t="shared" si="323"/>
        <v>0</v>
      </c>
      <c r="M203" s="113">
        <f t="shared" si="323"/>
        <v>698820</v>
      </c>
      <c r="N203" s="113">
        <f t="shared" si="323"/>
        <v>0</v>
      </c>
      <c r="O203" s="113">
        <f t="shared" si="323"/>
        <v>0</v>
      </c>
      <c r="P203" s="113">
        <f t="shared" si="323"/>
        <v>798820</v>
      </c>
      <c r="Q203" s="113">
        <f t="shared" si="323"/>
        <v>800000</v>
      </c>
      <c r="R203" s="113">
        <f t="shared" si="323"/>
        <v>0</v>
      </c>
      <c r="S203" s="113">
        <f t="shared" si="323"/>
        <v>0</v>
      </c>
      <c r="T203" s="113">
        <f t="shared" si="323"/>
        <v>900000</v>
      </c>
      <c r="U203" s="113">
        <f t="shared" si="323"/>
        <v>0</v>
      </c>
      <c r="V203" s="113">
        <f t="shared" si="323"/>
        <v>0</v>
      </c>
      <c r="W203" s="113">
        <f t="shared" si="323"/>
        <v>1700000</v>
      </c>
      <c r="X203" s="113">
        <f t="shared" si="323"/>
        <v>200000</v>
      </c>
      <c r="Y203" s="113">
        <f t="shared" si="323"/>
        <v>0</v>
      </c>
      <c r="Z203" s="113">
        <f t="shared" si="323"/>
        <v>0</v>
      </c>
      <c r="AA203" s="113">
        <f t="shared" si="323"/>
        <v>763180</v>
      </c>
      <c r="AB203" s="113">
        <f t="shared" si="323"/>
        <v>0</v>
      </c>
      <c r="AC203" s="113">
        <f t="shared" si="323"/>
        <v>0</v>
      </c>
      <c r="AD203" s="113">
        <f t="shared" si="323"/>
        <v>963180</v>
      </c>
      <c r="AE203" s="113">
        <f t="shared" si="323"/>
        <v>663163</v>
      </c>
      <c r="AF203" s="113">
        <f t="shared" si="323"/>
        <v>0</v>
      </c>
      <c r="AG203" s="113">
        <f t="shared" si="323"/>
        <v>0</v>
      </c>
      <c r="AH203" s="113">
        <f t="shared" si="323"/>
        <v>0</v>
      </c>
      <c r="AI203" s="113">
        <f t="shared" si="323"/>
        <v>0</v>
      </c>
      <c r="AJ203" s="113">
        <f t="shared" si="323"/>
        <v>0</v>
      </c>
      <c r="AK203" s="113">
        <f t="shared" si="323"/>
        <v>663163</v>
      </c>
      <c r="AL203" s="113">
        <f t="shared" si="323"/>
        <v>1763163</v>
      </c>
      <c r="AM203" s="113">
        <f t="shared" si="323"/>
        <v>0</v>
      </c>
      <c r="AN203" s="113">
        <f t="shared" si="323"/>
        <v>0</v>
      </c>
      <c r="AO203" s="113">
        <f t="shared" si="323"/>
        <v>2362000</v>
      </c>
      <c r="AP203" s="113">
        <f t="shared" si="323"/>
        <v>0</v>
      </c>
      <c r="AQ203" s="113">
        <f t="shared" si="323"/>
        <v>0</v>
      </c>
      <c r="AR203" s="113">
        <f t="shared" si="323"/>
        <v>4125163</v>
      </c>
      <c r="AS203" s="113">
        <f t="shared" ref="AS203:AY203" si="324">+AS11+AS36+AS43+AS44</f>
        <v>4173504</v>
      </c>
      <c r="AT203" s="113">
        <f t="shared" si="324"/>
        <v>0</v>
      </c>
      <c r="AU203" s="113">
        <f t="shared" si="324"/>
        <v>0</v>
      </c>
      <c r="AV203" s="113">
        <f t="shared" si="324"/>
        <v>0</v>
      </c>
      <c r="AW203" s="113">
        <f t="shared" si="324"/>
        <v>0</v>
      </c>
      <c r="AX203" s="113">
        <f t="shared" si="324"/>
        <v>0</v>
      </c>
      <c r="AY203" s="113">
        <f t="shared" si="324"/>
        <v>4173504</v>
      </c>
      <c r="AZ203" s="113">
        <f t="shared" si="323"/>
        <v>5936667</v>
      </c>
      <c r="BA203" s="113">
        <f t="shared" si="323"/>
        <v>0</v>
      </c>
      <c r="BB203" s="113">
        <f t="shared" si="323"/>
        <v>0</v>
      </c>
      <c r="BC203" s="113">
        <f t="shared" si="323"/>
        <v>2362000</v>
      </c>
      <c r="BD203" s="113">
        <f t="shared" si="323"/>
        <v>0</v>
      </c>
      <c r="BE203" s="113">
        <f t="shared" si="323"/>
        <v>0</v>
      </c>
      <c r="BF203" s="113">
        <f t="shared" si="323"/>
        <v>8298667</v>
      </c>
      <c r="BG203" s="113"/>
      <c r="BH203" s="54"/>
      <c r="BI203" s="51" t="s">
        <v>484</v>
      </c>
      <c r="BJ203" s="1"/>
      <c r="BK203" s="113" t="e">
        <f>+BK77+#REF!+#REF!+BK24+BK25+BK26+BK28+BK29+BK30+BK35+#REF!+#REF!+BK64+BK65+BK66+BK111+BK97+#REF!+#REF!</f>
        <v>#REF!</v>
      </c>
      <c r="BL203" s="1"/>
      <c r="BM203" s="113">
        <f t="shared" ref="BM203:BS203" si="325">+BM11+BM36+BM43+BM44</f>
        <v>0</v>
      </c>
      <c r="BN203" s="113">
        <f t="shared" si="325"/>
        <v>0</v>
      </c>
      <c r="BO203" s="113">
        <f t="shared" si="325"/>
        <v>0</v>
      </c>
      <c r="BP203" s="113">
        <f t="shared" si="325"/>
        <v>201.16300000000001</v>
      </c>
      <c r="BQ203" s="113">
        <f t="shared" si="325"/>
        <v>4173.5039999999999</v>
      </c>
      <c r="BR203" s="113">
        <f t="shared" si="325"/>
        <v>3194201.1630000002</v>
      </c>
      <c r="BS203" s="113">
        <f t="shared" si="325"/>
        <v>4374.6669999999995</v>
      </c>
      <c r="BT203" s="113"/>
      <c r="BU203" s="113"/>
      <c r="BV203" s="113"/>
      <c r="BW203" s="113"/>
      <c r="BX203" s="113"/>
      <c r="BY203" s="113"/>
      <c r="BZ203" s="117"/>
      <c r="CA203" s="113"/>
      <c r="CB203" s="113"/>
      <c r="CC203" s="113"/>
      <c r="CD203" s="113"/>
      <c r="CE203" s="113"/>
      <c r="CF203" s="113"/>
      <c r="CG203" s="117"/>
      <c r="CH203" s="113"/>
      <c r="CI203" s="113"/>
      <c r="CJ203" s="113"/>
      <c r="CK203" s="113"/>
      <c r="CL203" s="113"/>
      <c r="CM203" s="113"/>
      <c r="CN203" s="113"/>
      <c r="CO203" s="113"/>
      <c r="CP203" s="113"/>
      <c r="CQ203" s="113"/>
      <c r="CR203" s="117"/>
      <c r="CS203" s="113"/>
      <c r="CT203" s="113"/>
      <c r="CU203" s="113"/>
      <c r="CV203" s="113"/>
      <c r="CW203" s="113"/>
      <c r="CX203" s="113"/>
      <c r="CY203" s="117"/>
      <c r="CZ203" s="113"/>
      <c r="DA203" s="113"/>
      <c r="DB203" s="113"/>
      <c r="DC203" s="113"/>
      <c r="DD203" s="113"/>
      <c r="DE203" s="118"/>
      <c r="DF203" s="118"/>
      <c r="DG203" s="118"/>
      <c r="DH203" s="118"/>
      <c r="DI203" s="118"/>
      <c r="DJ203" s="118"/>
      <c r="DK203" s="118"/>
      <c r="DL203" s="118"/>
      <c r="DM203" s="118"/>
      <c r="DN203" s="118"/>
      <c r="DO203" s="118"/>
      <c r="DP203" s="118"/>
      <c r="DQ203" s="118"/>
      <c r="DR203" s="118"/>
      <c r="DS203" s="118"/>
      <c r="DT203" s="118"/>
      <c r="DU203" s="118"/>
      <c r="DV203" s="118"/>
      <c r="DW203" s="118"/>
    </row>
    <row r="204" spans="1:127" s="84" customFormat="1" ht="13.5" hidden="1" thickBot="1">
      <c r="A204" s="1"/>
      <c r="B204" s="1"/>
      <c r="C204" s="54"/>
      <c r="D204" s="53" t="s">
        <v>51</v>
      </c>
      <c r="E204" s="53" t="s">
        <v>51</v>
      </c>
      <c r="F204" s="3"/>
      <c r="G204" s="3"/>
      <c r="H204" s="1"/>
      <c r="I204" s="1">
        <v>3</v>
      </c>
      <c r="J204" s="113">
        <f t="shared" ref="J204:BF204" si="326">+J10+J33+J45</f>
        <v>400000</v>
      </c>
      <c r="K204" s="113">
        <f t="shared" si="326"/>
        <v>0</v>
      </c>
      <c r="L204" s="113">
        <f t="shared" si="326"/>
        <v>0</v>
      </c>
      <c r="M204" s="113">
        <f t="shared" si="326"/>
        <v>0</v>
      </c>
      <c r="N204" s="113">
        <f t="shared" si="326"/>
        <v>0</v>
      </c>
      <c r="O204" s="113">
        <f t="shared" si="326"/>
        <v>0</v>
      </c>
      <c r="P204" s="113">
        <f t="shared" si="326"/>
        <v>400000</v>
      </c>
      <c r="Q204" s="113">
        <f t="shared" si="326"/>
        <v>206220</v>
      </c>
      <c r="R204" s="113">
        <f t="shared" si="326"/>
        <v>0</v>
      </c>
      <c r="S204" s="113">
        <f t="shared" si="326"/>
        <v>0</v>
      </c>
      <c r="T204" s="113">
        <f t="shared" si="326"/>
        <v>0</v>
      </c>
      <c r="U204" s="113">
        <f t="shared" si="326"/>
        <v>0</v>
      </c>
      <c r="V204" s="113">
        <f t="shared" si="326"/>
        <v>0</v>
      </c>
      <c r="W204" s="113">
        <f t="shared" si="326"/>
        <v>206220</v>
      </c>
      <c r="X204" s="113">
        <f t="shared" si="326"/>
        <v>578686</v>
      </c>
      <c r="Y204" s="113">
        <f t="shared" si="326"/>
        <v>0</v>
      </c>
      <c r="Z204" s="113">
        <f t="shared" si="326"/>
        <v>0</v>
      </c>
      <c r="AA204" s="113">
        <f t="shared" si="326"/>
        <v>0</v>
      </c>
      <c r="AB204" s="113">
        <f t="shared" si="326"/>
        <v>0</v>
      </c>
      <c r="AC204" s="113">
        <f t="shared" si="326"/>
        <v>0</v>
      </c>
      <c r="AD204" s="113">
        <f t="shared" si="326"/>
        <v>578686</v>
      </c>
      <c r="AE204" s="113">
        <f t="shared" si="326"/>
        <v>822289</v>
      </c>
      <c r="AF204" s="113">
        <f t="shared" si="326"/>
        <v>0</v>
      </c>
      <c r="AG204" s="113">
        <f t="shared" si="326"/>
        <v>0</v>
      </c>
      <c r="AH204" s="113">
        <f t="shared" si="326"/>
        <v>0</v>
      </c>
      <c r="AI204" s="113">
        <f t="shared" si="326"/>
        <v>0</v>
      </c>
      <c r="AJ204" s="113">
        <f t="shared" si="326"/>
        <v>0</v>
      </c>
      <c r="AK204" s="113">
        <f t="shared" si="326"/>
        <v>822289</v>
      </c>
      <c r="AL204" s="113">
        <f t="shared" si="326"/>
        <v>2007195</v>
      </c>
      <c r="AM204" s="113">
        <f t="shared" si="326"/>
        <v>0</v>
      </c>
      <c r="AN204" s="113">
        <f t="shared" si="326"/>
        <v>0</v>
      </c>
      <c r="AO204" s="113">
        <f t="shared" si="326"/>
        <v>0</v>
      </c>
      <c r="AP204" s="113">
        <f t="shared" si="326"/>
        <v>0</v>
      </c>
      <c r="AQ204" s="113">
        <f t="shared" si="326"/>
        <v>0</v>
      </c>
      <c r="AR204" s="113">
        <f t="shared" si="326"/>
        <v>2007195</v>
      </c>
      <c r="AS204" s="113">
        <f t="shared" ref="AS204:AY204" si="327">+AS10+AS33+AS45</f>
        <v>3157950</v>
      </c>
      <c r="AT204" s="113">
        <f t="shared" si="327"/>
        <v>0</v>
      </c>
      <c r="AU204" s="113">
        <f t="shared" si="327"/>
        <v>0</v>
      </c>
      <c r="AV204" s="113">
        <f t="shared" si="327"/>
        <v>0</v>
      </c>
      <c r="AW204" s="113">
        <f t="shared" si="327"/>
        <v>0</v>
      </c>
      <c r="AX204" s="113">
        <f t="shared" si="327"/>
        <v>0</v>
      </c>
      <c r="AY204" s="113">
        <f t="shared" si="327"/>
        <v>3157950</v>
      </c>
      <c r="AZ204" s="113">
        <f t="shared" si="326"/>
        <v>5165145</v>
      </c>
      <c r="BA204" s="113">
        <f t="shared" si="326"/>
        <v>0</v>
      </c>
      <c r="BB204" s="113">
        <f t="shared" si="326"/>
        <v>0</v>
      </c>
      <c r="BC204" s="113">
        <f t="shared" si="326"/>
        <v>0</v>
      </c>
      <c r="BD204" s="113">
        <f t="shared" si="326"/>
        <v>0</v>
      </c>
      <c r="BE204" s="113">
        <f t="shared" si="326"/>
        <v>0</v>
      </c>
      <c r="BF204" s="113">
        <f t="shared" si="326"/>
        <v>5165145</v>
      </c>
      <c r="BG204" s="113"/>
      <c r="BH204" s="1"/>
      <c r="BI204" s="53" t="s">
        <v>51</v>
      </c>
      <c r="BJ204" s="1"/>
      <c r="BK204" s="113" t="e">
        <f>+BK115+BK116+BK117+#REF!+#REF!</f>
        <v>#REF!</v>
      </c>
      <c r="BL204" s="1"/>
      <c r="BM204" s="113">
        <f t="shared" ref="BM204:BS204" si="328">+BM10+BM33+BM45</f>
        <v>0</v>
      </c>
      <c r="BN204" s="113">
        <f t="shared" si="328"/>
        <v>56.22</v>
      </c>
      <c r="BO204" s="113">
        <f t="shared" si="328"/>
        <v>327.67599999999999</v>
      </c>
      <c r="BP204" s="113">
        <f t="shared" si="328"/>
        <v>571.279</v>
      </c>
      <c r="BQ204" s="113">
        <f t="shared" si="328"/>
        <v>3157.95</v>
      </c>
      <c r="BR204" s="113">
        <f t="shared" si="328"/>
        <v>955.17499999999995</v>
      </c>
      <c r="BS204" s="113">
        <f t="shared" si="328"/>
        <v>1482735.125</v>
      </c>
      <c r="BT204" s="113"/>
      <c r="BU204" s="113"/>
      <c r="BV204" s="113"/>
      <c r="BW204" s="113"/>
      <c r="BX204" s="113"/>
      <c r="BY204" s="113"/>
      <c r="BZ204" s="117"/>
      <c r="CA204" s="113"/>
      <c r="CB204" s="113"/>
      <c r="CC204" s="113"/>
      <c r="CD204" s="113"/>
      <c r="CE204" s="113"/>
      <c r="CF204" s="113"/>
      <c r="CG204" s="117"/>
      <c r="CH204" s="113"/>
      <c r="CI204" s="113"/>
      <c r="CJ204" s="113"/>
      <c r="CK204" s="113"/>
      <c r="CL204" s="113"/>
      <c r="CM204" s="113"/>
      <c r="CN204" s="113"/>
      <c r="CO204" s="113"/>
      <c r="CP204" s="113"/>
      <c r="CQ204" s="113"/>
      <c r="CR204" s="117"/>
      <c r="CS204" s="113"/>
      <c r="CT204" s="113"/>
      <c r="CU204" s="113"/>
      <c r="CV204" s="113"/>
      <c r="CW204" s="113"/>
      <c r="CX204" s="113"/>
      <c r="CY204" s="117"/>
      <c r="CZ204" s="113"/>
      <c r="DA204" s="113"/>
      <c r="DB204" s="113"/>
      <c r="DC204" s="113"/>
      <c r="DD204" s="113"/>
      <c r="DE204" s="118"/>
      <c r="DF204" s="118"/>
      <c r="DG204" s="118"/>
      <c r="DH204" s="118"/>
      <c r="DI204" s="118"/>
      <c r="DJ204" s="118"/>
      <c r="DK204" s="118"/>
      <c r="DL204" s="118"/>
      <c r="DM204" s="118"/>
      <c r="DN204" s="118"/>
      <c r="DO204" s="118"/>
      <c r="DP204" s="118"/>
      <c r="DQ204" s="118"/>
      <c r="DR204" s="118"/>
      <c r="DS204" s="118"/>
      <c r="DT204" s="118"/>
      <c r="DU204" s="118"/>
      <c r="DV204" s="118"/>
      <c r="DW204" s="118"/>
    </row>
    <row r="205" spans="1:127" s="84" customFormat="1" ht="13.5" hidden="1" thickBot="1">
      <c r="A205" s="1"/>
      <c r="B205" s="1"/>
      <c r="C205" s="1"/>
      <c r="D205" s="51" t="s">
        <v>157</v>
      </c>
      <c r="E205" s="51" t="s">
        <v>157</v>
      </c>
      <c r="F205" s="3"/>
      <c r="G205" s="3"/>
      <c r="H205" s="1"/>
      <c r="I205" s="1">
        <v>1</v>
      </c>
      <c r="J205" s="113">
        <f t="shared" ref="J205:BF205" si="329">+J39</f>
        <v>0</v>
      </c>
      <c r="K205" s="113">
        <f t="shared" si="329"/>
        <v>0</v>
      </c>
      <c r="L205" s="113">
        <f t="shared" si="329"/>
        <v>0</v>
      </c>
      <c r="M205" s="113">
        <f t="shared" si="329"/>
        <v>0</v>
      </c>
      <c r="N205" s="113">
        <f t="shared" si="329"/>
        <v>0</v>
      </c>
      <c r="O205" s="113">
        <f t="shared" si="329"/>
        <v>0</v>
      </c>
      <c r="P205" s="113">
        <f t="shared" si="329"/>
        <v>0</v>
      </c>
      <c r="Q205" s="113">
        <f t="shared" si="329"/>
        <v>0</v>
      </c>
      <c r="R205" s="113">
        <f t="shared" si="329"/>
        <v>0</v>
      </c>
      <c r="S205" s="113">
        <f t="shared" si="329"/>
        <v>0</v>
      </c>
      <c r="T205" s="113">
        <f t="shared" si="329"/>
        <v>0</v>
      </c>
      <c r="U205" s="113">
        <f t="shared" si="329"/>
        <v>0</v>
      </c>
      <c r="V205" s="113">
        <f t="shared" si="329"/>
        <v>0</v>
      </c>
      <c r="W205" s="113">
        <f t="shared" si="329"/>
        <v>0</v>
      </c>
      <c r="X205" s="113">
        <f t="shared" si="329"/>
        <v>0</v>
      </c>
      <c r="Y205" s="113">
        <f t="shared" si="329"/>
        <v>0</v>
      </c>
      <c r="Z205" s="113">
        <f t="shared" si="329"/>
        <v>0</v>
      </c>
      <c r="AA205" s="113">
        <f t="shared" si="329"/>
        <v>0</v>
      </c>
      <c r="AB205" s="113">
        <f t="shared" si="329"/>
        <v>0</v>
      </c>
      <c r="AC205" s="113">
        <f t="shared" si="329"/>
        <v>0</v>
      </c>
      <c r="AD205" s="113">
        <f t="shared" si="329"/>
        <v>0</v>
      </c>
      <c r="AE205" s="113">
        <f t="shared" si="329"/>
        <v>66500</v>
      </c>
      <c r="AF205" s="113">
        <f t="shared" si="329"/>
        <v>0</v>
      </c>
      <c r="AG205" s="113">
        <f t="shared" si="329"/>
        <v>0</v>
      </c>
      <c r="AH205" s="113">
        <f t="shared" si="329"/>
        <v>0</v>
      </c>
      <c r="AI205" s="113">
        <f t="shared" si="329"/>
        <v>0</v>
      </c>
      <c r="AJ205" s="113">
        <f t="shared" si="329"/>
        <v>0</v>
      </c>
      <c r="AK205" s="113">
        <f t="shared" si="329"/>
        <v>66500</v>
      </c>
      <c r="AL205" s="113">
        <f t="shared" si="329"/>
        <v>66500</v>
      </c>
      <c r="AM205" s="113">
        <f t="shared" si="329"/>
        <v>0</v>
      </c>
      <c r="AN205" s="113">
        <f t="shared" si="329"/>
        <v>0</v>
      </c>
      <c r="AO205" s="113">
        <f t="shared" si="329"/>
        <v>0</v>
      </c>
      <c r="AP205" s="113">
        <f t="shared" si="329"/>
        <v>0</v>
      </c>
      <c r="AQ205" s="113">
        <f t="shared" si="329"/>
        <v>0</v>
      </c>
      <c r="AR205" s="113">
        <f t="shared" si="329"/>
        <v>66500</v>
      </c>
      <c r="AS205" s="113">
        <f t="shared" ref="AS205:AY205" si="330">+AS39</f>
        <v>1236380</v>
      </c>
      <c r="AT205" s="113">
        <f t="shared" si="330"/>
        <v>0</v>
      </c>
      <c r="AU205" s="113">
        <f t="shared" si="330"/>
        <v>0</v>
      </c>
      <c r="AV205" s="113">
        <f t="shared" si="330"/>
        <v>0</v>
      </c>
      <c r="AW205" s="113">
        <f t="shared" si="330"/>
        <v>0</v>
      </c>
      <c r="AX205" s="113">
        <f t="shared" si="330"/>
        <v>0</v>
      </c>
      <c r="AY205" s="113">
        <f t="shared" si="330"/>
        <v>1236380</v>
      </c>
      <c r="AZ205" s="113">
        <f t="shared" si="329"/>
        <v>1302880</v>
      </c>
      <c r="BA205" s="113">
        <f t="shared" si="329"/>
        <v>0</v>
      </c>
      <c r="BB205" s="113">
        <f t="shared" si="329"/>
        <v>0</v>
      </c>
      <c r="BC205" s="113">
        <f t="shared" si="329"/>
        <v>0</v>
      </c>
      <c r="BD205" s="113">
        <f t="shared" si="329"/>
        <v>0</v>
      </c>
      <c r="BE205" s="113">
        <f t="shared" si="329"/>
        <v>0</v>
      </c>
      <c r="BF205" s="113">
        <f t="shared" si="329"/>
        <v>1302880</v>
      </c>
      <c r="BG205" s="113"/>
      <c r="BH205" s="1"/>
      <c r="BI205" s="51" t="s">
        <v>157</v>
      </c>
      <c r="BJ205" s="1"/>
      <c r="BK205" s="113"/>
      <c r="BL205" s="1"/>
      <c r="BM205" s="113">
        <f t="shared" ref="BM205:BS205" si="331">+BM39</f>
        <v>0</v>
      </c>
      <c r="BN205" s="113">
        <f t="shared" si="331"/>
        <v>0</v>
      </c>
      <c r="BO205" s="113">
        <f t="shared" si="331"/>
        <v>0</v>
      </c>
      <c r="BP205" s="113">
        <f t="shared" si="331"/>
        <v>66.5</v>
      </c>
      <c r="BQ205" s="113">
        <f t="shared" si="331"/>
        <v>1236.3800000000001</v>
      </c>
      <c r="BR205" s="113">
        <f t="shared" si="331"/>
        <v>66.5</v>
      </c>
      <c r="BS205" s="113">
        <f t="shared" si="331"/>
        <v>1302.8800000000001</v>
      </c>
      <c r="BT205" s="113"/>
      <c r="BU205" s="113"/>
      <c r="BV205" s="113"/>
      <c r="BW205" s="113"/>
      <c r="BX205" s="113"/>
      <c r="BY205" s="113"/>
      <c r="BZ205" s="117"/>
      <c r="CA205" s="113"/>
      <c r="CB205" s="113"/>
      <c r="CC205" s="113"/>
      <c r="CD205" s="113"/>
      <c r="CE205" s="113"/>
      <c r="CF205" s="113"/>
      <c r="CG205" s="117"/>
      <c r="CH205" s="113"/>
      <c r="CI205" s="113"/>
      <c r="CJ205" s="113"/>
      <c r="CK205" s="113"/>
      <c r="CL205" s="113"/>
      <c r="CM205" s="113"/>
      <c r="CN205" s="113"/>
      <c r="CO205" s="113"/>
      <c r="CP205" s="113"/>
      <c r="CQ205" s="113"/>
      <c r="CR205" s="117"/>
      <c r="CS205" s="113"/>
      <c r="CT205" s="113"/>
      <c r="CU205" s="113"/>
      <c r="CV205" s="113"/>
      <c r="CW205" s="113"/>
      <c r="CX205" s="113"/>
      <c r="CY205" s="117"/>
      <c r="CZ205" s="113"/>
      <c r="DA205" s="113"/>
      <c r="DB205" s="113"/>
      <c r="DC205" s="113"/>
      <c r="DD205" s="113"/>
      <c r="DE205" s="118"/>
      <c r="DF205" s="118"/>
      <c r="DG205" s="118"/>
      <c r="DH205" s="118"/>
      <c r="DI205" s="118"/>
      <c r="DJ205" s="118"/>
      <c r="DK205" s="118"/>
      <c r="DL205" s="118"/>
      <c r="DM205" s="118"/>
      <c r="DN205" s="118"/>
      <c r="DO205" s="118"/>
      <c r="DP205" s="118"/>
      <c r="DQ205" s="118"/>
      <c r="DR205" s="118"/>
      <c r="DS205" s="118"/>
      <c r="DT205" s="118"/>
      <c r="DU205" s="118"/>
      <c r="DV205" s="118"/>
      <c r="DW205" s="118"/>
    </row>
    <row r="206" spans="1:127" s="84" customFormat="1" ht="13.5" hidden="1" thickBot="1">
      <c r="A206" s="1"/>
      <c r="B206" s="1"/>
      <c r="C206" s="1"/>
      <c r="D206" s="53" t="s">
        <v>63</v>
      </c>
      <c r="E206" s="53" t="s">
        <v>63</v>
      </c>
      <c r="F206" s="3"/>
      <c r="G206" s="3"/>
      <c r="H206" s="1"/>
      <c r="I206" s="1">
        <v>6</v>
      </c>
      <c r="J206" s="113">
        <f t="shared" ref="J206:AO206" si="332">+J12+J14+J40+J41+J46+J62</f>
        <v>2387040</v>
      </c>
      <c r="K206" s="113">
        <f t="shared" si="332"/>
        <v>0</v>
      </c>
      <c r="L206" s="113">
        <f t="shared" si="332"/>
        <v>0</v>
      </c>
      <c r="M206" s="113">
        <f t="shared" si="332"/>
        <v>1071090</v>
      </c>
      <c r="N206" s="113">
        <f t="shared" si="332"/>
        <v>0</v>
      </c>
      <c r="O206" s="113">
        <f t="shared" si="332"/>
        <v>0</v>
      </c>
      <c r="P206" s="113">
        <f t="shared" si="332"/>
        <v>3458130</v>
      </c>
      <c r="Q206" s="113">
        <f t="shared" si="332"/>
        <v>1984440</v>
      </c>
      <c r="R206" s="113">
        <f t="shared" si="332"/>
        <v>0</v>
      </c>
      <c r="S206" s="113">
        <f t="shared" si="332"/>
        <v>0</v>
      </c>
      <c r="T206" s="113">
        <f t="shared" si="332"/>
        <v>5466200</v>
      </c>
      <c r="U206" s="113">
        <f t="shared" si="332"/>
        <v>412940</v>
      </c>
      <c r="V206" s="113">
        <f t="shared" si="332"/>
        <v>0</v>
      </c>
      <c r="W206" s="113">
        <f t="shared" si="332"/>
        <v>7863580</v>
      </c>
      <c r="X206" s="113">
        <f t="shared" si="332"/>
        <v>1735390</v>
      </c>
      <c r="Y206" s="113">
        <f t="shared" si="332"/>
        <v>0</v>
      </c>
      <c r="Z206" s="113">
        <f t="shared" si="332"/>
        <v>0</v>
      </c>
      <c r="AA206" s="113">
        <f t="shared" si="332"/>
        <v>5774220</v>
      </c>
      <c r="AB206" s="113">
        <f t="shared" si="332"/>
        <v>1765790</v>
      </c>
      <c r="AC206" s="113">
        <f t="shared" si="332"/>
        <v>0</v>
      </c>
      <c r="AD206" s="113">
        <f t="shared" si="332"/>
        <v>9275400</v>
      </c>
      <c r="AE206" s="113">
        <f t="shared" si="332"/>
        <v>1688980</v>
      </c>
      <c r="AF206" s="113">
        <f t="shared" si="332"/>
        <v>0</v>
      </c>
      <c r="AG206" s="113">
        <f t="shared" si="332"/>
        <v>0</v>
      </c>
      <c r="AH206" s="113">
        <f t="shared" si="332"/>
        <v>1806560</v>
      </c>
      <c r="AI206" s="113">
        <f t="shared" si="332"/>
        <v>3518280</v>
      </c>
      <c r="AJ206" s="113">
        <f t="shared" si="332"/>
        <v>0</v>
      </c>
      <c r="AK206" s="113">
        <f t="shared" si="332"/>
        <v>7013820</v>
      </c>
      <c r="AL206" s="113">
        <f t="shared" si="332"/>
        <v>7795850</v>
      </c>
      <c r="AM206" s="113">
        <f t="shared" si="332"/>
        <v>0</v>
      </c>
      <c r="AN206" s="113">
        <f t="shared" si="332"/>
        <v>0</v>
      </c>
      <c r="AO206" s="113">
        <f t="shared" si="332"/>
        <v>14118070</v>
      </c>
      <c r="AP206" s="113">
        <f t="shared" ref="AP206:BF206" si="333">+AP12+AP14+AP40+AP41+AP46+AP62</f>
        <v>5697010</v>
      </c>
      <c r="AQ206" s="113">
        <f t="shared" si="333"/>
        <v>0</v>
      </c>
      <c r="AR206" s="113">
        <f t="shared" si="333"/>
        <v>27610930</v>
      </c>
      <c r="AS206" s="113">
        <f t="shared" si="333"/>
        <v>10334310</v>
      </c>
      <c r="AT206" s="113">
        <f t="shared" si="333"/>
        <v>0</v>
      </c>
      <c r="AU206" s="113">
        <f t="shared" si="333"/>
        <v>0</v>
      </c>
      <c r="AV206" s="113">
        <f t="shared" si="333"/>
        <v>0</v>
      </c>
      <c r="AW206" s="113">
        <f t="shared" si="333"/>
        <v>4222400</v>
      </c>
      <c r="AX206" s="113">
        <f t="shared" si="333"/>
        <v>0</v>
      </c>
      <c r="AY206" s="113">
        <f t="shared" si="333"/>
        <v>14556710</v>
      </c>
      <c r="AZ206" s="113">
        <f t="shared" si="333"/>
        <v>18130160</v>
      </c>
      <c r="BA206" s="113">
        <f t="shared" si="333"/>
        <v>0</v>
      </c>
      <c r="BB206" s="113">
        <f t="shared" si="333"/>
        <v>0</v>
      </c>
      <c r="BC206" s="113">
        <f t="shared" si="333"/>
        <v>14118070</v>
      </c>
      <c r="BD206" s="113">
        <f t="shared" si="333"/>
        <v>9919410</v>
      </c>
      <c r="BE206" s="113">
        <f t="shared" si="333"/>
        <v>0</v>
      </c>
      <c r="BF206" s="113">
        <f t="shared" si="333"/>
        <v>42167640</v>
      </c>
      <c r="BG206" s="113"/>
      <c r="BH206" s="1"/>
      <c r="BI206" s="53" t="s">
        <v>63</v>
      </c>
      <c r="BJ206" s="1"/>
      <c r="BK206" s="113">
        <f>BK118+BK147</f>
        <v>7655</v>
      </c>
      <c r="BL206" s="1"/>
      <c r="BM206" s="113">
        <f t="shared" ref="BM206:BS206" si="334">+BM12+BM14+BM40+BM41+BM46+BM62</f>
        <v>2075</v>
      </c>
      <c r="BN206" s="113">
        <f t="shared" si="334"/>
        <v>636.54</v>
      </c>
      <c r="BO206" s="113">
        <f t="shared" si="334"/>
        <v>2660.39</v>
      </c>
      <c r="BP206" s="113">
        <f t="shared" si="334"/>
        <v>3803.9700000000003</v>
      </c>
      <c r="BQ206" s="113">
        <f t="shared" si="334"/>
        <v>14464.25</v>
      </c>
      <c r="BR206" s="113">
        <f t="shared" si="334"/>
        <v>9175.9</v>
      </c>
      <c r="BS206" s="113">
        <f t="shared" si="334"/>
        <v>23640.149999999998</v>
      </c>
      <c r="BT206" s="113"/>
      <c r="BU206" s="113"/>
      <c r="BV206" s="113"/>
      <c r="BW206" s="113"/>
      <c r="BX206" s="113"/>
      <c r="BY206" s="113"/>
      <c r="BZ206" s="117"/>
      <c r="CA206" s="113"/>
      <c r="CB206" s="113"/>
      <c r="CC206" s="113"/>
      <c r="CD206" s="113"/>
      <c r="CE206" s="113"/>
      <c r="CF206" s="113"/>
      <c r="CG206" s="117"/>
      <c r="CH206" s="113"/>
      <c r="CI206" s="113"/>
      <c r="CJ206" s="113"/>
      <c r="CK206" s="113"/>
      <c r="CL206" s="113"/>
      <c r="CM206" s="113"/>
      <c r="CN206" s="113"/>
      <c r="CO206" s="113"/>
      <c r="CP206" s="113"/>
      <c r="CQ206" s="113"/>
      <c r="CR206" s="117"/>
      <c r="CS206" s="113"/>
      <c r="CT206" s="113"/>
      <c r="CU206" s="113"/>
      <c r="CV206" s="113"/>
      <c r="CW206" s="113"/>
      <c r="CX206" s="113"/>
      <c r="CY206" s="117"/>
      <c r="CZ206" s="113"/>
      <c r="DA206" s="113"/>
      <c r="DB206" s="113"/>
      <c r="DC206" s="113"/>
      <c r="DD206" s="113"/>
      <c r="DE206" s="118"/>
      <c r="DF206" s="118"/>
      <c r="DG206" s="118"/>
      <c r="DH206" s="118"/>
      <c r="DI206" s="118"/>
      <c r="DJ206" s="118"/>
      <c r="DK206" s="118"/>
      <c r="DL206" s="118"/>
      <c r="DM206" s="118"/>
      <c r="DN206" s="118"/>
      <c r="DO206" s="118"/>
      <c r="DP206" s="118"/>
      <c r="DQ206" s="118"/>
      <c r="DR206" s="118"/>
      <c r="DS206" s="118"/>
      <c r="DT206" s="118"/>
      <c r="DU206" s="118"/>
      <c r="DV206" s="118"/>
      <c r="DW206" s="118"/>
    </row>
    <row r="207" spans="1:127" s="84" customFormat="1" ht="13.5" hidden="1" thickBot="1">
      <c r="A207" s="1"/>
      <c r="B207" s="1"/>
      <c r="C207" s="1"/>
      <c r="D207" s="51" t="s">
        <v>75</v>
      </c>
      <c r="E207" s="51" t="s">
        <v>75</v>
      </c>
      <c r="F207" s="3"/>
      <c r="G207" s="3"/>
      <c r="H207" s="1"/>
      <c r="I207" s="1">
        <v>3</v>
      </c>
      <c r="J207" s="113">
        <f t="shared" ref="J207:BF207" si="335">+J15+J31+J47</f>
        <v>26182</v>
      </c>
      <c r="K207" s="113">
        <f t="shared" si="335"/>
        <v>0</v>
      </c>
      <c r="L207" s="113">
        <f t="shared" si="335"/>
        <v>0</v>
      </c>
      <c r="M207" s="113">
        <f t="shared" si="335"/>
        <v>0</v>
      </c>
      <c r="N207" s="113">
        <f t="shared" si="335"/>
        <v>0</v>
      </c>
      <c r="O207" s="113">
        <f t="shared" si="335"/>
        <v>0</v>
      </c>
      <c r="P207" s="113">
        <f t="shared" si="335"/>
        <v>26182</v>
      </c>
      <c r="Q207" s="113">
        <f t="shared" si="335"/>
        <v>300000</v>
      </c>
      <c r="R207" s="113">
        <f t="shared" si="335"/>
        <v>0</v>
      </c>
      <c r="S207" s="113">
        <f t="shared" si="335"/>
        <v>0</v>
      </c>
      <c r="T207" s="113">
        <f t="shared" si="335"/>
        <v>0</v>
      </c>
      <c r="U207" s="113">
        <f t="shared" si="335"/>
        <v>0</v>
      </c>
      <c r="V207" s="113">
        <f t="shared" si="335"/>
        <v>0</v>
      </c>
      <c r="W207" s="113">
        <f t="shared" si="335"/>
        <v>300000</v>
      </c>
      <c r="X207" s="113">
        <f t="shared" si="335"/>
        <v>1374000</v>
      </c>
      <c r="Y207" s="113">
        <f t="shared" si="335"/>
        <v>0</v>
      </c>
      <c r="Z207" s="113">
        <f t="shared" si="335"/>
        <v>0</v>
      </c>
      <c r="AA207" s="113">
        <f t="shared" si="335"/>
        <v>0</v>
      </c>
      <c r="AB207" s="113">
        <f t="shared" si="335"/>
        <v>0</v>
      </c>
      <c r="AC207" s="113">
        <f t="shared" si="335"/>
        <v>0</v>
      </c>
      <c r="AD207" s="113">
        <f t="shared" si="335"/>
        <v>1374000</v>
      </c>
      <c r="AE207" s="113">
        <f t="shared" si="335"/>
        <v>752306</v>
      </c>
      <c r="AF207" s="113">
        <f t="shared" si="335"/>
        <v>0</v>
      </c>
      <c r="AG207" s="113">
        <f t="shared" si="335"/>
        <v>0</v>
      </c>
      <c r="AH207" s="113">
        <f t="shared" si="335"/>
        <v>0</v>
      </c>
      <c r="AI207" s="113">
        <f t="shared" si="335"/>
        <v>0</v>
      </c>
      <c r="AJ207" s="113">
        <f t="shared" si="335"/>
        <v>0</v>
      </c>
      <c r="AK207" s="113">
        <f t="shared" si="335"/>
        <v>752306</v>
      </c>
      <c r="AL207" s="113">
        <f t="shared" si="335"/>
        <v>2452488</v>
      </c>
      <c r="AM207" s="113">
        <f t="shared" si="335"/>
        <v>0</v>
      </c>
      <c r="AN207" s="113">
        <f t="shared" si="335"/>
        <v>0</v>
      </c>
      <c r="AO207" s="113">
        <f t="shared" si="335"/>
        <v>0</v>
      </c>
      <c r="AP207" s="113">
        <f t="shared" si="335"/>
        <v>0</v>
      </c>
      <c r="AQ207" s="113">
        <f t="shared" si="335"/>
        <v>0</v>
      </c>
      <c r="AR207" s="113">
        <f t="shared" si="335"/>
        <v>2452488</v>
      </c>
      <c r="AS207" s="113">
        <f t="shared" ref="AS207:AY207" si="336">+AS15+AS31+AS47</f>
        <v>1807807</v>
      </c>
      <c r="AT207" s="113">
        <f t="shared" si="336"/>
        <v>0</v>
      </c>
      <c r="AU207" s="113">
        <f t="shared" si="336"/>
        <v>0</v>
      </c>
      <c r="AV207" s="113">
        <f t="shared" si="336"/>
        <v>0</v>
      </c>
      <c r="AW207" s="113">
        <f t="shared" si="336"/>
        <v>0</v>
      </c>
      <c r="AX207" s="113">
        <f t="shared" si="336"/>
        <v>0</v>
      </c>
      <c r="AY207" s="113">
        <f t="shared" si="336"/>
        <v>1807807</v>
      </c>
      <c r="AZ207" s="113">
        <f t="shared" si="335"/>
        <v>4260295</v>
      </c>
      <c r="BA207" s="113">
        <f t="shared" si="335"/>
        <v>0</v>
      </c>
      <c r="BB207" s="113">
        <f t="shared" si="335"/>
        <v>0</v>
      </c>
      <c r="BC207" s="113">
        <f t="shared" si="335"/>
        <v>0</v>
      </c>
      <c r="BD207" s="113">
        <f t="shared" si="335"/>
        <v>0</v>
      </c>
      <c r="BE207" s="113">
        <f t="shared" si="335"/>
        <v>0</v>
      </c>
      <c r="BF207" s="113">
        <f t="shared" si="335"/>
        <v>4260295</v>
      </c>
      <c r="BG207" s="113"/>
      <c r="BH207" s="1"/>
      <c r="BI207" s="51" t="s">
        <v>75</v>
      </c>
      <c r="BJ207" s="1"/>
      <c r="BK207" s="113">
        <f>+BK79+BK22+BK23+BK145</f>
        <v>46094.68</v>
      </c>
      <c r="BL207" s="1"/>
      <c r="BM207" s="113">
        <f t="shared" ref="BM207:BS207" si="337">+BM15+BM31+BM47</f>
        <v>26.181999999999999</v>
      </c>
      <c r="BN207" s="113">
        <f t="shared" si="337"/>
        <v>100</v>
      </c>
      <c r="BO207" s="113">
        <f t="shared" si="337"/>
        <v>500</v>
      </c>
      <c r="BP207" s="113">
        <f t="shared" si="337"/>
        <v>472.30600000000004</v>
      </c>
      <c r="BQ207" s="113">
        <f t="shared" si="337"/>
        <v>1807.807</v>
      </c>
      <c r="BR207" s="113">
        <f t="shared" si="337"/>
        <v>1098.4880000000001</v>
      </c>
      <c r="BS207" s="113">
        <f t="shared" si="337"/>
        <v>2906.2950000000001</v>
      </c>
      <c r="BT207" s="113"/>
      <c r="BU207" s="113"/>
      <c r="BV207" s="113"/>
      <c r="BW207" s="113"/>
      <c r="BX207" s="113"/>
      <c r="BY207" s="113"/>
      <c r="BZ207" s="117"/>
      <c r="CA207" s="113"/>
      <c r="CB207" s="113"/>
      <c r="CC207" s="113"/>
      <c r="CD207" s="113"/>
      <c r="CE207" s="113"/>
      <c r="CF207" s="113"/>
      <c r="CG207" s="117"/>
      <c r="CH207" s="113"/>
      <c r="CI207" s="113"/>
      <c r="CJ207" s="113"/>
      <c r="CK207" s="113"/>
      <c r="CL207" s="113"/>
      <c r="CM207" s="113"/>
      <c r="CN207" s="113"/>
      <c r="CO207" s="113"/>
      <c r="CP207" s="113"/>
      <c r="CQ207" s="113"/>
      <c r="CR207" s="117"/>
      <c r="CS207" s="113"/>
      <c r="CT207" s="113"/>
      <c r="CU207" s="113"/>
      <c r="CV207" s="113"/>
      <c r="CW207" s="113"/>
      <c r="CX207" s="113"/>
      <c r="CY207" s="117"/>
      <c r="CZ207" s="113"/>
      <c r="DA207" s="113"/>
      <c r="DB207" s="113"/>
      <c r="DC207" s="113"/>
      <c r="DD207" s="113"/>
      <c r="DE207" s="118"/>
      <c r="DF207" s="118"/>
      <c r="DG207" s="118"/>
      <c r="DH207" s="118"/>
      <c r="DI207" s="118"/>
      <c r="DJ207" s="118"/>
      <c r="DK207" s="118"/>
      <c r="DL207" s="118"/>
      <c r="DM207" s="118"/>
      <c r="DN207" s="118"/>
      <c r="DO207" s="118"/>
      <c r="DP207" s="118"/>
      <c r="DQ207" s="118"/>
      <c r="DR207" s="118"/>
      <c r="DS207" s="118"/>
      <c r="DT207" s="118"/>
      <c r="DU207" s="118"/>
      <c r="DV207" s="118"/>
      <c r="DW207" s="118"/>
    </row>
    <row r="208" spans="1:127" s="84" customFormat="1" ht="13.5" hidden="1" thickBot="1">
      <c r="A208" s="1"/>
      <c r="B208" s="1"/>
      <c r="C208" s="1"/>
      <c r="D208" s="53" t="s">
        <v>334</v>
      </c>
      <c r="E208" s="53" t="s">
        <v>334</v>
      </c>
      <c r="F208" s="3"/>
      <c r="G208" s="3"/>
      <c r="H208" s="1"/>
      <c r="I208" s="1">
        <v>1</v>
      </c>
      <c r="J208" s="113">
        <f t="shared" ref="J208:AO208" si="338">+J95</f>
        <v>0</v>
      </c>
      <c r="K208" s="113">
        <f t="shared" si="338"/>
        <v>84000</v>
      </c>
      <c r="L208" s="113">
        <f t="shared" si="338"/>
        <v>0</v>
      </c>
      <c r="M208" s="113">
        <f t="shared" si="338"/>
        <v>0</v>
      </c>
      <c r="N208" s="113">
        <f t="shared" si="338"/>
        <v>84000</v>
      </c>
      <c r="O208" s="113">
        <f t="shared" si="338"/>
        <v>0</v>
      </c>
      <c r="P208" s="113">
        <f t="shared" si="338"/>
        <v>168000</v>
      </c>
      <c r="Q208" s="113">
        <f t="shared" si="338"/>
        <v>1235000</v>
      </c>
      <c r="R208" s="113">
        <f t="shared" si="338"/>
        <v>0</v>
      </c>
      <c r="S208" s="113">
        <f t="shared" si="338"/>
        <v>0</v>
      </c>
      <c r="T208" s="113">
        <f t="shared" si="338"/>
        <v>0</v>
      </c>
      <c r="U208" s="113">
        <f t="shared" si="338"/>
        <v>1285000</v>
      </c>
      <c r="V208" s="113">
        <f t="shared" si="338"/>
        <v>0</v>
      </c>
      <c r="W208" s="113">
        <f t="shared" si="338"/>
        <v>2520000</v>
      </c>
      <c r="X208" s="113">
        <f t="shared" si="338"/>
        <v>0</v>
      </c>
      <c r="Y208" s="113">
        <f t="shared" si="338"/>
        <v>1646000</v>
      </c>
      <c r="Z208" s="113">
        <f t="shared" si="338"/>
        <v>0</v>
      </c>
      <c r="AA208" s="113">
        <f t="shared" si="338"/>
        <v>0</v>
      </c>
      <c r="AB208" s="113">
        <f t="shared" si="338"/>
        <v>1713000</v>
      </c>
      <c r="AC208" s="113">
        <f t="shared" si="338"/>
        <v>0</v>
      </c>
      <c r="AD208" s="113">
        <f t="shared" si="338"/>
        <v>3359000</v>
      </c>
      <c r="AE208" s="113">
        <f t="shared" si="338"/>
        <v>0</v>
      </c>
      <c r="AF208" s="113">
        <f t="shared" si="338"/>
        <v>1235000</v>
      </c>
      <c r="AG208" s="113">
        <f t="shared" si="338"/>
        <v>0</v>
      </c>
      <c r="AH208" s="113">
        <f t="shared" si="338"/>
        <v>0</v>
      </c>
      <c r="AI208" s="113">
        <f t="shared" si="338"/>
        <v>1285000</v>
      </c>
      <c r="AJ208" s="113">
        <f t="shared" si="338"/>
        <v>0</v>
      </c>
      <c r="AK208" s="113">
        <f t="shared" si="338"/>
        <v>2520000</v>
      </c>
      <c r="AL208" s="113">
        <f t="shared" si="338"/>
        <v>1235000</v>
      </c>
      <c r="AM208" s="113">
        <f t="shared" si="338"/>
        <v>2965000</v>
      </c>
      <c r="AN208" s="113">
        <f t="shared" si="338"/>
        <v>0</v>
      </c>
      <c r="AO208" s="113">
        <f t="shared" si="338"/>
        <v>0</v>
      </c>
      <c r="AP208" s="113">
        <f t="shared" ref="AP208:BF208" si="339">+AP95</f>
        <v>4367000</v>
      </c>
      <c r="AQ208" s="113">
        <f t="shared" si="339"/>
        <v>0</v>
      </c>
      <c r="AR208" s="113">
        <f t="shared" si="339"/>
        <v>8567000</v>
      </c>
      <c r="AS208" s="113">
        <f t="shared" si="339"/>
        <v>0</v>
      </c>
      <c r="AT208" s="113">
        <f t="shared" si="339"/>
        <v>0</v>
      </c>
      <c r="AU208" s="113">
        <f t="shared" si="339"/>
        <v>0</v>
      </c>
      <c r="AV208" s="113">
        <f t="shared" si="339"/>
        <v>0</v>
      </c>
      <c r="AW208" s="113">
        <f t="shared" si="339"/>
        <v>0</v>
      </c>
      <c r="AX208" s="113">
        <f t="shared" si="339"/>
        <v>0</v>
      </c>
      <c r="AY208" s="113">
        <f t="shared" si="339"/>
        <v>0</v>
      </c>
      <c r="AZ208" s="113">
        <f t="shared" si="339"/>
        <v>1235000</v>
      </c>
      <c r="BA208" s="113">
        <f t="shared" si="339"/>
        <v>2965000</v>
      </c>
      <c r="BB208" s="113">
        <f t="shared" si="339"/>
        <v>0</v>
      </c>
      <c r="BC208" s="113">
        <f t="shared" si="339"/>
        <v>0</v>
      </c>
      <c r="BD208" s="113">
        <f t="shared" si="339"/>
        <v>4367000</v>
      </c>
      <c r="BE208" s="113">
        <f t="shared" si="339"/>
        <v>0</v>
      </c>
      <c r="BF208" s="113">
        <f t="shared" si="339"/>
        <v>8567000</v>
      </c>
      <c r="BG208" s="113"/>
      <c r="BH208" s="1"/>
      <c r="BI208" s="53" t="s">
        <v>334</v>
      </c>
      <c r="BJ208" s="1"/>
      <c r="BK208" s="113"/>
      <c r="BL208" s="1"/>
      <c r="BM208" s="113">
        <f t="shared" ref="BM208:BS208" si="340">+BM95</f>
        <v>168</v>
      </c>
      <c r="BN208" s="113">
        <f t="shared" si="340"/>
        <v>2520</v>
      </c>
      <c r="BO208" s="113">
        <f t="shared" si="340"/>
        <v>3359</v>
      </c>
      <c r="BP208" s="113">
        <f t="shared" si="340"/>
        <v>2520</v>
      </c>
      <c r="BQ208" s="113">
        <f t="shared" si="340"/>
        <v>0</v>
      </c>
      <c r="BR208" s="113">
        <f t="shared" si="340"/>
        <v>8567</v>
      </c>
      <c r="BS208" s="113">
        <f t="shared" si="340"/>
        <v>8567</v>
      </c>
      <c r="BT208" s="113"/>
      <c r="BU208" s="113"/>
      <c r="BV208" s="113"/>
      <c r="BW208" s="113"/>
      <c r="BX208" s="113"/>
      <c r="BY208" s="113"/>
      <c r="BZ208" s="117"/>
      <c r="CA208" s="113"/>
      <c r="CB208" s="113"/>
      <c r="CC208" s="113"/>
      <c r="CD208" s="113"/>
      <c r="CE208" s="113"/>
      <c r="CF208" s="113"/>
      <c r="CG208" s="117"/>
      <c r="CH208" s="113"/>
      <c r="CI208" s="113"/>
      <c r="CJ208" s="113"/>
      <c r="CK208" s="113"/>
      <c r="CL208" s="113"/>
      <c r="CM208" s="113"/>
      <c r="CN208" s="113"/>
      <c r="CO208" s="113"/>
      <c r="CP208" s="113"/>
      <c r="CQ208" s="113"/>
      <c r="CR208" s="117"/>
      <c r="CS208" s="113"/>
      <c r="CT208" s="113"/>
      <c r="CU208" s="113"/>
      <c r="CV208" s="113"/>
      <c r="CW208" s="113"/>
      <c r="CX208" s="113"/>
      <c r="CY208" s="117"/>
      <c r="CZ208" s="113"/>
      <c r="DA208" s="113"/>
      <c r="DB208" s="113"/>
      <c r="DC208" s="113"/>
      <c r="DD208" s="113"/>
      <c r="DE208" s="118"/>
      <c r="DF208" s="118"/>
      <c r="DG208" s="118"/>
      <c r="DH208" s="118"/>
      <c r="DI208" s="118"/>
      <c r="DJ208" s="118"/>
      <c r="DK208" s="118"/>
      <c r="DL208" s="118"/>
      <c r="DM208" s="118"/>
      <c r="DN208" s="118"/>
      <c r="DO208" s="118"/>
      <c r="DP208" s="118"/>
      <c r="DQ208" s="118"/>
      <c r="DR208" s="118"/>
      <c r="DS208" s="118"/>
      <c r="DT208" s="118"/>
      <c r="DU208" s="118"/>
      <c r="DV208" s="118"/>
      <c r="DW208" s="118"/>
    </row>
    <row r="209" spans="1:127" s="84" customFormat="1" ht="13.5" hidden="1" thickBot="1">
      <c r="A209" s="1"/>
      <c r="B209" s="1"/>
      <c r="C209" s="1"/>
      <c r="D209" s="51" t="s">
        <v>186</v>
      </c>
      <c r="E209" s="51" t="s">
        <v>186</v>
      </c>
      <c r="F209" s="3"/>
      <c r="G209" s="3"/>
      <c r="H209" s="1"/>
      <c r="I209" s="1">
        <v>2</v>
      </c>
      <c r="J209" s="113">
        <f t="shared" ref="J209:AO209" si="341">+J48+J93</f>
        <v>0</v>
      </c>
      <c r="K209" s="113">
        <f t="shared" si="341"/>
        <v>779000</v>
      </c>
      <c r="L209" s="113">
        <f t="shared" si="341"/>
        <v>0</v>
      </c>
      <c r="M209" s="113">
        <f t="shared" si="341"/>
        <v>0</v>
      </c>
      <c r="N209" s="113">
        <f t="shared" si="341"/>
        <v>0</v>
      </c>
      <c r="O209" s="113">
        <f t="shared" si="341"/>
        <v>0</v>
      </c>
      <c r="P209" s="113">
        <f t="shared" si="341"/>
        <v>779000</v>
      </c>
      <c r="Q209" s="113">
        <f t="shared" si="341"/>
        <v>0</v>
      </c>
      <c r="R209" s="113">
        <f t="shared" si="341"/>
        <v>1039000</v>
      </c>
      <c r="S209" s="113">
        <f t="shared" si="341"/>
        <v>0</v>
      </c>
      <c r="T209" s="113">
        <f t="shared" si="341"/>
        <v>0</v>
      </c>
      <c r="U209" s="113">
        <f t="shared" si="341"/>
        <v>0</v>
      </c>
      <c r="V209" s="113">
        <f t="shared" si="341"/>
        <v>0</v>
      </c>
      <c r="W209" s="113">
        <f t="shared" si="341"/>
        <v>1039000</v>
      </c>
      <c r="X209" s="113">
        <f t="shared" si="341"/>
        <v>0</v>
      </c>
      <c r="Y209" s="113">
        <f t="shared" si="341"/>
        <v>780000</v>
      </c>
      <c r="Z209" s="113">
        <f t="shared" si="341"/>
        <v>0</v>
      </c>
      <c r="AA209" s="113">
        <f t="shared" si="341"/>
        <v>0</v>
      </c>
      <c r="AB209" s="113">
        <f t="shared" si="341"/>
        <v>0</v>
      </c>
      <c r="AC209" s="113">
        <f t="shared" si="341"/>
        <v>0</v>
      </c>
      <c r="AD209" s="113">
        <f t="shared" si="341"/>
        <v>780000</v>
      </c>
      <c r="AE209" s="113">
        <f t="shared" si="341"/>
        <v>81657</v>
      </c>
      <c r="AF209" s="113">
        <f t="shared" si="341"/>
        <v>0</v>
      </c>
      <c r="AG209" s="113">
        <f t="shared" si="341"/>
        <v>0</v>
      </c>
      <c r="AH209" s="113">
        <f t="shared" si="341"/>
        <v>0</v>
      </c>
      <c r="AI209" s="113">
        <f t="shared" si="341"/>
        <v>0</v>
      </c>
      <c r="AJ209" s="113">
        <f t="shared" si="341"/>
        <v>0</v>
      </c>
      <c r="AK209" s="113">
        <f t="shared" si="341"/>
        <v>81657</v>
      </c>
      <c r="AL209" s="113">
        <f t="shared" si="341"/>
        <v>81657</v>
      </c>
      <c r="AM209" s="113">
        <f t="shared" si="341"/>
        <v>2598000</v>
      </c>
      <c r="AN209" s="113">
        <f t="shared" si="341"/>
        <v>0</v>
      </c>
      <c r="AO209" s="113">
        <f t="shared" si="341"/>
        <v>0</v>
      </c>
      <c r="AP209" s="113">
        <f t="shared" ref="AP209:BF209" si="342">+AP48+AP93</f>
        <v>0</v>
      </c>
      <c r="AQ209" s="113">
        <f t="shared" si="342"/>
        <v>0</v>
      </c>
      <c r="AR209" s="113">
        <f t="shared" si="342"/>
        <v>2679657</v>
      </c>
      <c r="AS209" s="113">
        <f t="shared" si="342"/>
        <v>1959753</v>
      </c>
      <c r="AT209" s="113">
        <f t="shared" si="342"/>
        <v>0</v>
      </c>
      <c r="AU209" s="113">
        <f t="shared" si="342"/>
        <v>0</v>
      </c>
      <c r="AV209" s="113">
        <f t="shared" si="342"/>
        <v>0</v>
      </c>
      <c r="AW209" s="113">
        <f t="shared" si="342"/>
        <v>0</v>
      </c>
      <c r="AX209" s="113">
        <f t="shared" si="342"/>
        <v>0</v>
      </c>
      <c r="AY209" s="113">
        <f t="shared" si="342"/>
        <v>1959753</v>
      </c>
      <c r="AZ209" s="113">
        <f t="shared" si="342"/>
        <v>2041410</v>
      </c>
      <c r="BA209" s="113">
        <f t="shared" si="342"/>
        <v>2598000</v>
      </c>
      <c r="BB209" s="113">
        <f t="shared" si="342"/>
        <v>0</v>
      </c>
      <c r="BC209" s="113">
        <f t="shared" si="342"/>
        <v>0</v>
      </c>
      <c r="BD209" s="113">
        <f t="shared" si="342"/>
        <v>0</v>
      </c>
      <c r="BE209" s="113">
        <f t="shared" si="342"/>
        <v>0</v>
      </c>
      <c r="BF209" s="113">
        <f t="shared" si="342"/>
        <v>4639410</v>
      </c>
      <c r="BG209" s="113"/>
      <c r="BH209" s="1"/>
      <c r="BI209" s="51" t="s">
        <v>186</v>
      </c>
      <c r="BJ209" s="1"/>
      <c r="BK209" s="113"/>
      <c r="BL209" s="1"/>
      <c r="BM209" s="113">
        <f t="shared" ref="BM209:BS209" si="343">+BM48+BM93</f>
        <v>779</v>
      </c>
      <c r="BN209" s="113">
        <f t="shared" si="343"/>
        <v>1039</v>
      </c>
      <c r="BO209" s="113">
        <f t="shared" si="343"/>
        <v>780</v>
      </c>
      <c r="BP209" s="113">
        <f t="shared" si="343"/>
        <v>81.656999999999996</v>
      </c>
      <c r="BQ209" s="113">
        <f t="shared" si="343"/>
        <v>1959.7529999999999</v>
      </c>
      <c r="BR209" s="113">
        <f t="shared" si="343"/>
        <v>2679.6570000000002</v>
      </c>
      <c r="BS209" s="113">
        <f t="shared" si="343"/>
        <v>4639.41</v>
      </c>
      <c r="BT209" s="113"/>
      <c r="BU209" s="113"/>
      <c r="BV209" s="113"/>
      <c r="BW209" s="113"/>
      <c r="BX209" s="113"/>
      <c r="BY209" s="113"/>
      <c r="BZ209" s="117"/>
      <c r="CA209" s="113"/>
      <c r="CB209" s="113"/>
      <c r="CC209" s="113"/>
      <c r="CD209" s="113"/>
      <c r="CE209" s="113"/>
      <c r="CF209" s="113"/>
      <c r="CG209" s="117"/>
      <c r="CH209" s="113"/>
      <c r="CI209" s="113"/>
      <c r="CJ209" s="113"/>
      <c r="CK209" s="113"/>
      <c r="CL209" s="113"/>
      <c r="CM209" s="113"/>
      <c r="CN209" s="113"/>
      <c r="CO209" s="113"/>
      <c r="CP209" s="113"/>
      <c r="CQ209" s="113"/>
      <c r="CR209" s="117"/>
      <c r="CS209" s="113"/>
      <c r="CT209" s="113"/>
      <c r="CU209" s="113"/>
      <c r="CV209" s="113"/>
      <c r="CW209" s="113"/>
      <c r="CX209" s="113"/>
      <c r="CY209" s="117"/>
      <c r="CZ209" s="113"/>
      <c r="DA209" s="113"/>
      <c r="DB209" s="113"/>
      <c r="DC209" s="113"/>
      <c r="DD209" s="113"/>
      <c r="DE209" s="118"/>
      <c r="DF209" s="118"/>
      <c r="DG209" s="118"/>
      <c r="DH209" s="118"/>
      <c r="DI209" s="118"/>
      <c r="DJ209" s="118"/>
      <c r="DK209" s="118"/>
      <c r="DL209" s="118"/>
      <c r="DM209" s="118"/>
      <c r="DN209" s="118"/>
      <c r="DO209" s="118"/>
      <c r="DP209" s="118"/>
      <c r="DQ209" s="118"/>
      <c r="DR209" s="118"/>
      <c r="DS209" s="118"/>
      <c r="DT209" s="118"/>
      <c r="DU209" s="118"/>
      <c r="DV209" s="118"/>
      <c r="DW209" s="118"/>
    </row>
    <row r="210" spans="1:127" s="84" customFormat="1" ht="13.5" hidden="1" thickBot="1">
      <c r="A210" s="1"/>
      <c r="B210" s="1"/>
      <c r="C210" s="1"/>
      <c r="D210" s="53" t="s">
        <v>189</v>
      </c>
      <c r="E210" s="53" t="s">
        <v>189</v>
      </c>
      <c r="F210" s="3"/>
      <c r="G210" s="3"/>
      <c r="H210" s="1"/>
      <c r="I210" s="1">
        <v>1</v>
      </c>
      <c r="J210" s="113">
        <f t="shared" ref="J210:BF210" si="344">+J49</f>
        <v>0</v>
      </c>
      <c r="K210" s="113">
        <f t="shared" si="344"/>
        <v>0</v>
      </c>
      <c r="L210" s="113">
        <f t="shared" si="344"/>
        <v>0</v>
      </c>
      <c r="M210" s="113">
        <f t="shared" si="344"/>
        <v>0</v>
      </c>
      <c r="N210" s="113">
        <f t="shared" si="344"/>
        <v>0</v>
      </c>
      <c r="O210" s="113">
        <f t="shared" si="344"/>
        <v>0</v>
      </c>
      <c r="P210" s="113">
        <f t="shared" si="344"/>
        <v>0</v>
      </c>
      <c r="Q210" s="113">
        <f t="shared" si="344"/>
        <v>0</v>
      </c>
      <c r="R210" s="113">
        <f t="shared" si="344"/>
        <v>0</v>
      </c>
      <c r="S210" s="113">
        <f t="shared" si="344"/>
        <v>0</v>
      </c>
      <c r="T210" s="113">
        <f t="shared" si="344"/>
        <v>0</v>
      </c>
      <c r="U210" s="113">
        <f t="shared" si="344"/>
        <v>0</v>
      </c>
      <c r="V210" s="113">
        <f t="shared" si="344"/>
        <v>0</v>
      </c>
      <c r="W210" s="113">
        <f t="shared" si="344"/>
        <v>0</v>
      </c>
      <c r="X210" s="113">
        <f t="shared" si="344"/>
        <v>0</v>
      </c>
      <c r="Y210" s="113">
        <f t="shared" si="344"/>
        <v>0</v>
      </c>
      <c r="Z210" s="113">
        <f t="shared" si="344"/>
        <v>0</v>
      </c>
      <c r="AA210" s="113">
        <f t="shared" si="344"/>
        <v>0</v>
      </c>
      <c r="AB210" s="113">
        <f t="shared" si="344"/>
        <v>0</v>
      </c>
      <c r="AC210" s="113">
        <f t="shared" si="344"/>
        <v>0</v>
      </c>
      <c r="AD210" s="113">
        <f t="shared" si="344"/>
        <v>0</v>
      </c>
      <c r="AE210" s="113">
        <f t="shared" si="344"/>
        <v>68130</v>
      </c>
      <c r="AF210" s="113">
        <f t="shared" si="344"/>
        <v>0</v>
      </c>
      <c r="AG210" s="113">
        <f t="shared" si="344"/>
        <v>0</v>
      </c>
      <c r="AH210" s="113">
        <f t="shared" si="344"/>
        <v>0</v>
      </c>
      <c r="AI210" s="113">
        <f t="shared" si="344"/>
        <v>0</v>
      </c>
      <c r="AJ210" s="113">
        <f t="shared" si="344"/>
        <v>0</v>
      </c>
      <c r="AK210" s="113">
        <f t="shared" si="344"/>
        <v>68130</v>
      </c>
      <c r="AL210" s="113">
        <f t="shared" si="344"/>
        <v>68130</v>
      </c>
      <c r="AM210" s="113">
        <f t="shared" si="344"/>
        <v>0</v>
      </c>
      <c r="AN210" s="113">
        <f t="shared" si="344"/>
        <v>0</v>
      </c>
      <c r="AO210" s="113">
        <f t="shared" si="344"/>
        <v>0</v>
      </c>
      <c r="AP210" s="113">
        <f t="shared" si="344"/>
        <v>0</v>
      </c>
      <c r="AQ210" s="113">
        <f t="shared" si="344"/>
        <v>0</v>
      </c>
      <c r="AR210" s="113">
        <f t="shared" si="344"/>
        <v>68130</v>
      </c>
      <c r="AS210" s="113">
        <f t="shared" ref="AS210:AY210" si="345">+AS49</f>
        <v>1635112</v>
      </c>
      <c r="AT210" s="113">
        <f t="shared" si="345"/>
        <v>0</v>
      </c>
      <c r="AU210" s="113">
        <f t="shared" si="345"/>
        <v>0</v>
      </c>
      <c r="AV210" s="113">
        <f t="shared" si="345"/>
        <v>0</v>
      </c>
      <c r="AW210" s="113">
        <f t="shared" si="345"/>
        <v>0</v>
      </c>
      <c r="AX210" s="113">
        <f t="shared" si="345"/>
        <v>0</v>
      </c>
      <c r="AY210" s="113">
        <f t="shared" si="345"/>
        <v>1635112</v>
      </c>
      <c r="AZ210" s="113">
        <f t="shared" si="344"/>
        <v>1703242</v>
      </c>
      <c r="BA210" s="113">
        <f t="shared" si="344"/>
        <v>0</v>
      </c>
      <c r="BB210" s="113">
        <f t="shared" si="344"/>
        <v>0</v>
      </c>
      <c r="BC210" s="113">
        <f t="shared" si="344"/>
        <v>0</v>
      </c>
      <c r="BD210" s="113">
        <f t="shared" si="344"/>
        <v>0</v>
      </c>
      <c r="BE210" s="113">
        <f t="shared" si="344"/>
        <v>0</v>
      </c>
      <c r="BF210" s="113">
        <f t="shared" si="344"/>
        <v>1703242</v>
      </c>
      <c r="BG210" s="113"/>
      <c r="BH210" s="1"/>
      <c r="BI210" s="53" t="s">
        <v>189</v>
      </c>
      <c r="BJ210" s="1"/>
      <c r="BK210" s="113"/>
      <c r="BL210" s="1"/>
      <c r="BM210" s="113">
        <f t="shared" ref="BM210:BS210" si="346">+BM49</f>
        <v>0</v>
      </c>
      <c r="BN210" s="113">
        <f t="shared" si="346"/>
        <v>0</v>
      </c>
      <c r="BO210" s="113">
        <f t="shared" si="346"/>
        <v>0</v>
      </c>
      <c r="BP210" s="113">
        <f t="shared" si="346"/>
        <v>68.13</v>
      </c>
      <c r="BQ210" s="113">
        <f t="shared" si="346"/>
        <v>1635.1120000000001</v>
      </c>
      <c r="BR210" s="113">
        <f t="shared" si="346"/>
        <v>68.13</v>
      </c>
      <c r="BS210" s="113">
        <f t="shared" si="346"/>
        <v>1703.2420000000002</v>
      </c>
      <c r="BT210" s="113"/>
      <c r="BU210" s="113"/>
      <c r="BV210" s="113"/>
      <c r="BW210" s="113"/>
      <c r="BX210" s="113"/>
      <c r="BY210" s="113"/>
      <c r="BZ210" s="117"/>
      <c r="CA210" s="113"/>
      <c r="CB210" s="113"/>
      <c r="CC210" s="113"/>
      <c r="CD210" s="113"/>
      <c r="CE210" s="113"/>
      <c r="CF210" s="113"/>
      <c r="CG210" s="117"/>
      <c r="CH210" s="113"/>
      <c r="CI210" s="113"/>
      <c r="CJ210" s="113"/>
      <c r="CK210" s="113"/>
      <c r="CL210" s="113"/>
      <c r="CM210" s="113"/>
      <c r="CN210" s="113"/>
      <c r="CO210" s="113"/>
      <c r="CP210" s="113"/>
      <c r="CQ210" s="113"/>
      <c r="CR210" s="117"/>
      <c r="CS210" s="113"/>
      <c r="CT210" s="113"/>
      <c r="CU210" s="113"/>
      <c r="CV210" s="113"/>
      <c r="CW210" s="113"/>
      <c r="CX210" s="113"/>
      <c r="CY210" s="117"/>
      <c r="CZ210" s="113"/>
      <c r="DA210" s="113"/>
      <c r="DB210" s="113"/>
      <c r="DC210" s="113"/>
      <c r="DD210" s="113"/>
      <c r="DE210" s="118"/>
      <c r="DF210" s="118"/>
      <c r="DG210" s="118"/>
      <c r="DH210" s="118"/>
      <c r="DI210" s="118"/>
      <c r="DJ210" s="118"/>
      <c r="DK210" s="118"/>
      <c r="DL210" s="118"/>
      <c r="DM210" s="118"/>
      <c r="DN210" s="118"/>
      <c r="DO210" s="118"/>
      <c r="DP210" s="118"/>
      <c r="DQ210" s="118"/>
      <c r="DR210" s="118"/>
      <c r="DS210" s="118"/>
      <c r="DT210" s="118"/>
      <c r="DU210" s="118"/>
      <c r="DV210" s="118"/>
      <c r="DW210" s="118"/>
    </row>
    <row r="211" spans="1:127" s="84" customFormat="1" ht="13.5" hidden="1" thickBot="1">
      <c r="A211" s="1"/>
      <c r="B211" s="1"/>
      <c r="C211" s="1"/>
      <c r="D211" s="51" t="s">
        <v>149</v>
      </c>
      <c r="E211" s="51" t="s">
        <v>149</v>
      </c>
      <c r="F211" s="3"/>
      <c r="G211" s="3"/>
      <c r="H211" s="1"/>
      <c r="I211" s="1">
        <v>2</v>
      </c>
      <c r="J211" s="113">
        <f t="shared" ref="J211:BF211" si="347">+J37+J50</f>
        <v>0</v>
      </c>
      <c r="K211" s="113">
        <f t="shared" si="347"/>
        <v>0</v>
      </c>
      <c r="L211" s="113">
        <f t="shared" si="347"/>
        <v>0</v>
      </c>
      <c r="M211" s="113">
        <f t="shared" si="347"/>
        <v>0</v>
      </c>
      <c r="N211" s="113">
        <f t="shared" si="347"/>
        <v>0</v>
      </c>
      <c r="O211" s="113">
        <f t="shared" si="347"/>
        <v>0</v>
      </c>
      <c r="P211" s="113">
        <f t="shared" si="347"/>
        <v>0</v>
      </c>
      <c r="Q211" s="113">
        <f t="shared" si="347"/>
        <v>0</v>
      </c>
      <c r="R211" s="113">
        <f t="shared" si="347"/>
        <v>0</v>
      </c>
      <c r="S211" s="113">
        <f t="shared" si="347"/>
        <v>0</v>
      </c>
      <c r="T211" s="113">
        <f t="shared" si="347"/>
        <v>0</v>
      </c>
      <c r="U211" s="113">
        <f t="shared" si="347"/>
        <v>0</v>
      </c>
      <c r="V211" s="113">
        <f t="shared" si="347"/>
        <v>0</v>
      </c>
      <c r="W211" s="113">
        <f t="shared" si="347"/>
        <v>0</v>
      </c>
      <c r="X211" s="113">
        <f t="shared" si="347"/>
        <v>0</v>
      </c>
      <c r="Y211" s="113">
        <f t="shared" si="347"/>
        <v>0</v>
      </c>
      <c r="Z211" s="113">
        <f t="shared" si="347"/>
        <v>0</v>
      </c>
      <c r="AA211" s="113">
        <f t="shared" si="347"/>
        <v>0</v>
      </c>
      <c r="AB211" s="113">
        <f t="shared" si="347"/>
        <v>0</v>
      </c>
      <c r="AC211" s="113">
        <f t="shared" si="347"/>
        <v>0</v>
      </c>
      <c r="AD211" s="113">
        <f t="shared" si="347"/>
        <v>0</v>
      </c>
      <c r="AE211" s="113">
        <f t="shared" si="347"/>
        <v>116055</v>
      </c>
      <c r="AF211" s="113">
        <f t="shared" si="347"/>
        <v>0</v>
      </c>
      <c r="AG211" s="113">
        <f t="shared" si="347"/>
        <v>0</v>
      </c>
      <c r="AH211" s="113">
        <f t="shared" si="347"/>
        <v>0</v>
      </c>
      <c r="AI211" s="113">
        <f t="shared" si="347"/>
        <v>0</v>
      </c>
      <c r="AJ211" s="113">
        <f t="shared" si="347"/>
        <v>0</v>
      </c>
      <c r="AK211" s="113">
        <f t="shared" si="347"/>
        <v>116055</v>
      </c>
      <c r="AL211" s="113">
        <f t="shared" si="347"/>
        <v>116055</v>
      </c>
      <c r="AM211" s="113">
        <f t="shared" si="347"/>
        <v>0</v>
      </c>
      <c r="AN211" s="113">
        <f t="shared" si="347"/>
        <v>0</v>
      </c>
      <c r="AO211" s="113">
        <f t="shared" si="347"/>
        <v>0</v>
      </c>
      <c r="AP211" s="113">
        <f t="shared" si="347"/>
        <v>0</v>
      </c>
      <c r="AQ211" s="113">
        <f t="shared" si="347"/>
        <v>0</v>
      </c>
      <c r="AR211" s="113">
        <f t="shared" si="347"/>
        <v>116055</v>
      </c>
      <c r="AS211" s="113">
        <f t="shared" ref="AS211:AY211" si="348">+AS37+AS50</f>
        <v>2785305</v>
      </c>
      <c r="AT211" s="113">
        <f t="shared" si="348"/>
        <v>0</v>
      </c>
      <c r="AU211" s="113">
        <f t="shared" si="348"/>
        <v>0</v>
      </c>
      <c r="AV211" s="113">
        <f t="shared" si="348"/>
        <v>0</v>
      </c>
      <c r="AW211" s="113">
        <f t="shared" si="348"/>
        <v>0</v>
      </c>
      <c r="AX211" s="113">
        <f t="shared" si="348"/>
        <v>0</v>
      </c>
      <c r="AY211" s="113">
        <f t="shared" si="348"/>
        <v>2785305</v>
      </c>
      <c r="AZ211" s="113">
        <f t="shared" si="347"/>
        <v>2901360</v>
      </c>
      <c r="BA211" s="113">
        <f t="shared" si="347"/>
        <v>0</v>
      </c>
      <c r="BB211" s="113">
        <f t="shared" si="347"/>
        <v>0</v>
      </c>
      <c r="BC211" s="113">
        <f t="shared" si="347"/>
        <v>0</v>
      </c>
      <c r="BD211" s="113">
        <f t="shared" si="347"/>
        <v>0</v>
      </c>
      <c r="BE211" s="113">
        <f t="shared" si="347"/>
        <v>0</v>
      </c>
      <c r="BF211" s="113">
        <f t="shared" si="347"/>
        <v>2901360</v>
      </c>
      <c r="BG211" s="113"/>
      <c r="BH211" s="1"/>
      <c r="BI211" s="51" t="s">
        <v>149</v>
      </c>
      <c r="BJ211" s="1"/>
      <c r="BK211" s="113" t="e">
        <f>+BK106+BK123+#REF!</f>
        <v>#REF!</v>
      </c>
      <c r="BL211" s="1"/>
      <c r="BM211" s="113">
        <f t="shared" ref="BM211:BS211" si="349">+BM37+BM50</f>
        <v>0</v>
      </c>
      <c r="BN211" s="113">
        <f t="shared" si="349"/>
        <v>0</v>
      </c>
      <c r="BO211" s="113">
        <f t="shared" si="349"/>
        <v>0</v>
      </c>
      <c r="BP211" s="113">
        <f t="shared" si="349"/>
        <v>116.05500000000001</v>
      </c>
      <c r="BQ211" s="113">
        <f t="shared" si="349"/>
        <v>2785.3050000000003</v>
      </c>
      <c r="BR211" s="113">
        <f t="shared" si="349"/>
        <v>116.05500000000001</v>
      </c>
      <c r="BS211" s="113">
        <f t="shared" si="349"/>
        <v>2901.36</v>
      </c>
      <c r="BT211" s="113"/>
      <c r="BU211" s="113"/>
      <c r="BV211" s="113"/>
      <c r="BW211" s="113"/>
      <c r="BX211" s="113"/>
      <c r="BY211" s="113"/>
      <c r="BZ211" s="117"/>
      <c r="CA211" s="113"/>
      <c r="CB211" s="113"/>
      <c r="CC211" s="113"/>
      <c r="CD211" s="113"/>
      <c r="CE211" s="113"/>
      <c r="CF211" s="113"/>
      <c r="CG211" s="117"/>
      <c r="CH211" s="113"/>
      <c r="CI211" s="113"/>
      <c r="CJ211" s="113"/>
      <c r="CK211" s="113"/>
      <c r="CL211" s="113"/>
      <c r="CM211" s="113"/>
      <c r="CN211" s="113"/>
      <c r="CO211" s="113"/>
      <c r="CP211" s="113"/>
      <c r="CQ211" s="113"/>
      <c r="CR211" s="117"/>
      <c r="CS211" s="113"/>
      <c r="CT211" s="113"/>
      <c r="CU211" s="113"/>
      <c r="CV211" s="113"/>
      <c r="CW211" s="113"/>
      <c r="CX211" s="113"/>
      <c r="CY211" s="117"/>
      <c r="CZ211" s="113"/>
      <c r="DA211" s="113"/>
      <c r="DB211" s="113"/>
      <c r="DC211" s="113"/>
      <c r="DD211" s="113"/>
      <c r="DE211" s="118"/>
      <c r="DF211" s="118"/>
      <c r="DG211" s="118"/>
      <c r="DH211" s="118"/>
      <c r="DI211" s="118"/>
      <c r="DJ211" s="118"/>
      <c r="DK211" s="118"/>
      <c r="DL211" s="118"/>
      <c r="DM211" s="118"/>
      <c r="DN211" s="118"/>
      <c r="DO211" s="118"/>
      <c r="DP211" s="118"/>
      <c r="DQ211" s="118"/>
      <c r="DR211" s="118"/>
      <c r="DS211" s="118"/>
      <c r="DT211" s="118"/>
      <c r="DU211" s="118"/>
      <c r="DV211" s="118"/>
      <c r="DW211" s="118"/>
    </row>
    <row r="212" spans="1:127" s="84" customFormat="1" ht="13.5" hidden="1" thickBot="1">
      <c r="A212" s="1"/>
      <c r="B212" s="1"/>
      <c r="C212" s="1"/>
      <c r="D212" s="53" t="s">
        <v>485</v>
      </c>
      <c r="E212" s="53" t="s">
        <v>485</v>
      </c>
      <c r="F212" s="3"/>
      <c r="G212" s="3"/>
      <c r="H212" s="1"/>
      <c r="I212" s="1">
        <v>0</v>
      </c>
      <c r="J212" s="113"/>
      <c r="K212" s="113"/>
      <c r="L212" s="113"/>
      <c r="M212" s="113"/>
      <c r="N212" s="113"/>
      <c r="O212" s="113"/>
      <c r="P212" s="117"/>
      <c r="Q212" s="113"/>
      <c r="R212" s="113"/>
      <c r="S212" s="113"/>
      <c r="T212" s="113"/>
      <c r="U212" s="113"/>
      <c r="V212" s="113"/>
      <c r="W212" s="117"/>
      <c r="X212" s="113"/>
      <c r="Y212" s="113"/>
      <c r="Z212" s="113"/>
      <c r="AA212" s="113"/>
      <c r="AB212" s="113"/>
      <c r="AC212" s="113"/>
      <c r="AD212" s="117"/>
      <c r="AE212" s="113"/>
      <c r="AF212" s="113"/>
      <c r="AG212" s="113"/>
      <c r="AH212" s="113"/>
      <c r="AI212" s="113"/>
      <c r="AJ212" s="113"/>
      <c r="AK212" s="117"/>
      <c r="AL212" s="113"/>
      <c r="AM212" s="113"/>
      <c r="AN212" s="113"/>
      <c r="AO212" s="113"/>
      <c r="AP212" s="113"/>
      <c r="AQ212" s="113"/>
      <c r="AR212" s="113"/>
      <c r="AS212" s="113"/>
      <c r="AT212" s="113"/>
      <c r="AU212" s="113"/>
      <c r="AV212" s="113"/>
      <c r="AW212" s="113"/>
      <c r="AX212" s="113"/>
      <c r="AY212" s="117"/>
      <c r="AZ212" s="113"/>
      <c r="BA212" s="113"/>
      <c r="BB212" s="113"/>
      <c r="BC212" s="113"/>
      <c r="BD212" s="113"/>
      <c r="BE212" s="113"/>
      <c r="BF212" s="113"/>
      <c r="BG212" s="113"/>
      <c r="BH212" s="1"/>
      <c r="BI212" s="53" t="s">
        <v>485</v>
      </c>
      <c r="BJ212" s="1"/>
      <c r="BK212" s="113"/>
      <c r="BL212" s="1"/>
      <c r="BM212" s="117"/>
      <c r="BN212" s="117"/>
      <c r="BO212" s="117"/>
      <c r="BP212" s="117"/>
      <c r="BQ212" s="117"/>
      <c r="BR212" s="113"/>
      <c r="BS212" s="113"/>
      <c r="BT212" s="113"/>
      <c r="BU212" s="113"/>
      <c r="BV212" s="113"/>
      <c r="BW212" s="113"/>
      <c r="BX212" s="113"/>
      <c r="BY212" s="113"/>
      <c r="BZ212" s="117"/>
      <c r="CA212" s="113"/>
      <c r="CB212" s="113"/>
      <c r="CC212" s="113"/>
      <c r="CD212" s="113"/>
      <c r="CE212" s="113"/>
      <c r="CF212" s="113"/>
      <c r="CG212" s="117"/>
      <c r="CH212" s="113"/>
      <c r="CI212" s="113"/>
      <c r="CJ212" s="113"/>
      <c r="CK212" s="113"/>
      <c r="CL212" s="113"/>
      <c r="CM212" s="113"/>
      <c r="CN212" s="113"/>
      <c r="CO212" s="113"/>
      <c r="CP212" s="113"/>
      <c r="CQ212" s="113"/>
      <c r="CR212" s="117"/>
      <c r="CS212" s="113"/>
      <c r="CT212" s="113"/>
      <c r="CU212" s="113"/>
      <c r="CV212" s="113"/>
      <c r="CW212" s="113"/>
      <c r="CX212" s="113"/>
      <c r="CY212" s="117"/>
      <c r="CZ212" s="113"/>
      <c r="DA212" s="113"/>
      <c r="DB212" s="113"/>
      <c r="DC212" s="113"/>
      <c r="DD212" s="113"/>
      <c r="DE212" s="118"/>
      <c r="DF212" s="118"/>
      <c r="DG212" s="118"/>
      <c r="DH212" s="118"/>
      <c r="DI212" s="118"/>
      <c r="DJ212" s="118"/>
      <c r="DK212" s="118"/>
      <c r="DL212" s="118"/>
      <c r="DM212" s="118"/>
      <c r="DN212" s="118"/>
      <c r="DO212" s="118"/>
      <c r="DP212" s="118"/>
      <c r="DQ212" s="118"/>
      <c r="DR212" s="118"/>
      <c r="DS212" s="118"/>
      <c r="DT212" s="118"/>
      <c r="DU212" s="118"/>
      <c r="DV212" s="118"/>
      <c r="DW212" s="118"/>
    </row>
    <row r="213" spans="1:127" ht="13.5" hidden="1" thickBot="1">
      <c r="A213" s="1"/>
      <c r="B213" s="1"/>
      <c r="C213" s="1"/>
      <c r="D213" s="51" t="s">
        <v>40</v>
      </c>
      <c r="E213" s="51" t="s">
        <v>40</v>
      </c>
      <c r="F213" s="3"/>
      <c r="G213" s="3"/>
      <c r="H213" s="113" t="e">
        <f>+H64+H65+H66+H67+H63+#REF!+H56+H59+H60+H57+H58+H74+H75+H89+H106+H127+H27+H68+H69+H70+H71+#REF!+H61</f>
        <v>#VALUE!</v>
      </c>
      <c r="I213" s="1">
        <v>22</v>
      </c>
      <c r="J213" s="113" t="e">
        <f>+J27+J56+J57+J58+J59+#REF!+J60+J61+J63+J64+J65+J66+J67+J68+J69+J70+J71+J74+J75+J89+J106+J127</f>
        <v>#REF!</v>
      </c>
      <c r="K213" s="113" t="e">
        <f>+K27+K56+K57+K58+K59+#REF!+K60+K61+K63+K64+K65+K66+K67+K68+K69+K70+K71+K74+K75+K89+K106+K127</f>
        <v>#REF!</v>
      </c>
      <c r="L213" s="113" t="e">
        <f>+L27+L56+L57+L58+L59+#REF!+L60+L61+L63+L64+L65+L66+L67+L68+L69+L70+L71+L74+L75+L89+L106+L127</f>
        <v>#REF!</v>
      </c>
      <c r="M213" s="113" t="e">
        <f>+M27+M56+M57+M58+M59+#REF!+M60+M61+M63+M64+M65+M66+M67+M68+M69+M70+M71+M74+M75+M89+M106+M127</f>
        <v>#REF!</v>
      </c>
      <c r="N213" s="113" t="e">
        <f>+N27+N56+N57+N58+N59+#REF!+N60+N61+N63+N64+N65+N66+N67+N68+N69+N70+N71+N74+N75+N89+N106+N127</f>
        <v>#REF!</v>
      </c>
      <c r="O213" s="113" t="e">
        <f>+O27+O56+O57+O58+O59+#REF!+O60+O61+O63+O64+O65+O66+O67+O68+O69+O70+O71+O74+O75+O89+O106+O127</f>
        <v>#REF!</v>
      </c>
      <c r="P213" s="113" t="e">
        <f>+P27+P56+P57+P58+P59+#REF!+P60+P61+P63+P64+P65+P66+P67+P68+P69+P70+P71+P74+P75+P89+P106+P127</f>
        <v>#REF!</v>
      </c>
      <c r="Q213" s="113" t="e">
        <f>+Q27+Q56+Q57+Q58+Q59+#REF!+Q60+Q61+Q63+Q64+Q65+Q66+Q67+Q68+Q69+Q70+Q71+Q74+Q75+Q89+Q106+Q127</f>
        <v>#REF!</v>
      </c>
      <c r="R213" s="113" t="e">
        <f>+R27+R56+R57+R58+R59+#REF!+R60+R61+R63+R64+R65+R66+R67+R68+R69+R70+R71+R74+R75+R89+R106+R127</f>
        <v>#REF!</v>
      </c>
      <c r="S213" s="113" t="e">
        <f>+S27+S56+S57+S58+S59+#REF!+S60+S61+S63+S64+S65+S66+S67+S68+S69+S70+S71+S74+S75+S89+S106+S127</f>
        <v>#REF!</v>
      </c>
      <c r="T213" s="113" t="e">
        <f>+T27+T56+T57+T58+T59+#REF!+T60+T61+T63+T64+T65+T66+T67+T68+T69+T70+T71+T74+T75+T89+T106+T127</f>
        <v>#REF!</v>
      </c>
      <c r="U213" s="113" t="e">
        <f>+U27+U56+U57+U58+U59+#REF!+U60+U61+U63+U64+U65+U66+U67+U68+U69+U70+U71+U74+U75+U89+U106+U127</f>
        <v>#REF!</v>
      </c>
      <c r="V213" s="113" t="e">
        <f>+V27+V56+V57+V58+V59+#REF!+V60+V61+V63+V64+V65+V66+V67+V68+V69+V70+V71+V74+V75+V89+V106+V127</f>
        <v>#REF!</v>
      </c>
      <c r="W213" s="113" t="e">
        <f>+W27+W56+W57+W58+W59+#REF!+W60+W61+W63+W64+W65+W66+W67+W68+W69+W70+W71+W74+W75+W89+W106+W127</f>
        <v>#REF!</v>
      </c>
      <c r="X213" s="113" t="e">
        <f>+X27+X56+X57+X58+X59+#REF!+X60+X61+X63+X64+X65+X66+X67+X68+X69+X70+X71+X74+X75+X89+X106+X127</f>
        <v>#REF!</v>
      </c>
      <c r="Y213" s="113" t="e">
        <f>+Y27+Y56+Y57+Y58+Y59+#REF!+Y60+Y61+Y63+Y64+Y65+Y66+Y67+Y68+Y69+Y70+Y71+Y74+Y75+Y89+Y106+Y127</f>
        <v>#REF!</v>
      </c>
      <c r="Z213" s="113" t="e">
        <f>+Z27+Z56+Z57+Z58+Z59+#REF!+Z60+Z61+Z63+Z64+Z65+Z66+Z67+Z68+Z69+Z70+Z71+Z74+Z75+Z89+Z106+Z127</f>
        <v>#REF!</v>
      </c>
      <c r="AA213" s="113" t="e">
        <f>+AA27+AA56+AA57+AA58+AA59+#REF!+AA60+AA61+AA63+AA64+AA65+AA66+AA67+AA68+AA69+AA70+AA71+AA74+AA75+AA89+AA106+AA127</f>
        <v>#REF!</v>
      </c>
      <c r="AB213" s="113" t="e">
        <f>+AB27+AB56+AB57+AB58+AB59+#REF!+AB60+AB61+AB63+AB64+AB65+AB66+AB67+AB68+AB69+AB70+AB71+AB74+AB75+AB89+AB106+AB127</f>
        <v>#REF!</v>
      </c>
      <c r="AC213" s="113" t="e">
        <f>+AC27+AC56+AC57+AC58+AC59+#REF!+AC60+AC61+AC63+AC64+AC65+AC66+AC67+AC68+AC69+AC70+AC71+AC74+AC75+AC89+AC106+AC127</f>
        <v>#REF!</v>
      </c>
      <c r="AD213" s="113" t="e">
        <f>+AD27+AD56+AD57+AD58+AD59+#REF!+AD60+AD61+AD63+AD64+AD65+AD66+AD67+AD68+AD69+AD70+AD71+AD74+AD75+AD89+AD106+AD127</f>
        <v>#REF!</v>
      </c>
      <c r="AE213" s="113" t="e">
        <f>+AE27+AE56+AE57+AE58+AE59+#REF!+AE60+AE61+AE63+AE64+AE65+AE66+AE67+AE68+AE69+AE70+AE71+AE74+AE75+AE89+AE106+AE127</f>
        <v>#REF!</v>
      </c>
      <c r="AF213" s="113" t="e">
        <f>+AF27+AF56+AF57+AF58+AF59+#REF!+AF60+AF61+AF63+AF64+AF65+AF66+AF67+AF68+AF69+AF70+AF71+AF74+AF75+AF89+AF106+AF127</f>
        <v>#REF!</v>
      </c>
      <c r="AG213" s="113" t="e">
        <f>+AG27+AG56+AG57+AG58+AG59+#REF!+AG60+AG61+AG63+AG64+AG65+AG66+AG67+AG68+AG69+AG70+AG71+AG74+AG75+AG89+AG106+AG127</f>
        <v>#REF!</v>
      </c>
      <c r="AH213" s="113" t="e">
        <f>+AH27+AH56+AH57+AH58+AH59+#REF!+AH60+AH61+AH63+AH64+AH65+AH66+AH67+AH68+AH69+AH70+AH71+AH74+AH75+AH89+AH106+AH127</f>
        <v>#REF!</v>
      </c>
      <c r="AI213" s="113" t="e">
        <f>+AI27+AI56+AI57+AI58+AI59+#REF!+AI60+AI61+AI63+AI64+AI65+AI66+AI67+AI68+AI69+AI70+AI71+AI74+AI75+AI89+AI106+AI127</f>
        <v>#REF!</v>
      </c>
      <c r="AJ213" s="113" t="e">
        <f>+AJ27+AJ56+AJ57+AJ58+AJ59+#REF!+AJ60+AJ61+AJ63+AJ64+AJ65+AJ66+AJ67+AJ68+AJ69+AJ70+AJ71+AJ74+AJ75+AJ89+AJ106+AJ127</f>
        <v>#REF!</v>
      </c>
      <c r="AK213" s="113" t="e">
        <f>+AK27+AK56+AK57+AK58+AK59+#REF!+AK60+AK61+AK63+AK64+AK65+AK66+AK67+AK68+AK69+AK70+AK71+AK74+AK75+AK89+AK106+AK127</f>
        <v>#REF!</v>
      </c>
      <c r="AL213" s="113" t="e">
        <f>+AL27+AL56+AL57+AL58+AL59+#REF!+AL60+AL61+AL63+AL64+AL65+AL66+AL67+AL68+AL69+AL70+AL71+AL74+AL75+AL89+AL106+AL127</f>
        <v>#REF!</v>
      </c>
      <c r="AM213" s="113" t="e">
        <f>+AM27+AM56+AM57+AM58+AM59+#REF!+AM60+AM61+AM63+AM64+AM65+AM66+AM67+AM68+AM69+AM70+AM71+AM74+AM75+AM89+AM106+AM127</f>
        <v>#REF!</v>
      </c>
      <c r="AN213" s="113" t="e">
        <f>+AN27+AN56+AN57+AN58+AN59+#REF!+AN60+AN61+AN63+AN64+AN65+AN66+AN67+AN68+AN69+AN70+AN71+AN74+AN75+AN89+AN106+AN127</f>
        <v>#REF!</v>
      </c>
      <c r="AO213" s="113" t="e">
        <f>+AO27+AO56+AO57+AO58+AO59+#REF!+AO60+AO61+AO63+AO64+AO65+AO66+AO67+AO68+AO69+AO70+AO71+AO74+AO75+AO89+AO106+AO127</f>
        <v>#REF!</v>
      </c>
      <c r="AP213" s="113" t="e">
        <f>+AP27+AP56+AP57+AP58+AP59+#REF!+AP60+AP61+AP63+AP64+AP65+AP66+AP67+AP68+AP69+AP70+AP71+AP74+AP75+AP89+AP106+AP127</f>
        <v>#REF!</v>
      </c>
      <c r="AQ213" s="113" t="e">
        <f>+AQ27+AQ56+AQ57+AQ58+AQ59+#REF!+AQ60+AQ61+AQ63+AQ64+AQ65+AQ66+AQ67+AQ68+AQ69+AQ70+AQ71+AQ74+AQ75+AQ89+AQ106+AQ127</f>
        <v>#REF!</v>
      </c>
      <c r="AR213" s="113" t="e">
        <f>+AR27+AR56+AR57+AR58+AR59+#REF!+AR60+AR61+AR63+AR64+AR65+AR66+AR67+AR68+AR69+AR70+AR71+AR74+AR75+AR89+AR106+AR127</f>
        <v>#REF!</v>
      </c>
      <c r="AS213" s="113" t="e">
        <f>+AS27+AS56+AS57+AS58+AS59+#REF!+AS60+AS61+AS63+AS64+AS65+AS66+AS67+AS68+AS69+AS70+AS71+AS74+AS75+AS89+AS106+AS127</f>
        <v>#REF!</v>
      </c>
      <c r="AT213" s="113" t="e">
        <f>+AT27+AT56+AT57+AT58+AT59+#REF!+AT60+AT61+AT63+AT64+AT65+AT66+AT67+AT68+AT69+AT70+AT71+AT74+AT75+AT89+AT106+AT127</f>
        <v>#REF!</v>
      </c>
      <c r="AU213" s="113" t="e">
        <f>+AU27+AU56+AU57+AU58+AU59+#REF!+AU60+AU61+AU63+AU64+AU65+AU66+AU67+AU68+AU69+AU70+AU71+AU74+AU75+AU89+AU106+AU127</f>
        <v>#REF!</v>
      </c>
      <c r="AV213" s="113" t="e">
        <f>+AV27+AV56+AV57+AV58+AV59+#REF!+AV60+AV61+AV63+AV64+AV65+AV66+AV67+AV68+AV69+AV70+AV71+AV74+AV75+AV89+AV106+AV127</f>
        <v>#REF!</v>
      </c>
      <c r="AW213" s="113" t="e">
        <f>+AW27+AW56+AW57+AW58+AW59+#REF!+AW60+AW61+AW63+AW64+AW65+AW66+AW67+AW68+AW69+AW70+AW71+AW74+AW75+AW89+AW106+AW127</f>
        <v>#REF!</v>
      </c>
      <c r="AX213" s="113" t="e">
        <f>+AX27+AX56+AX57+AX58+AX59+#REF!+AX60+AX61+AX63+AX64+AX65+AX66+AX67+AX68+AX69+AX70+AX71+AX74+AX75+AX89+AX106+AX127</f>
        <v>#REF!</v>
      </c>
      <c r="AY213" s="113" t="e">
        <f>+AY27+AY56+AY57+AY58+AY59+#REF!+AY60+AY61+AY63+AY64+AY65+AY66+AY67+AY68+AY69+AY70+AY71+AY74+AY75+AY89+AY106+AY127</f>
        <v>#REF!</v>
      </c>
      <c r="AZ213" s="113" t="e">
        <f>+AZ27+AZ56+AZ57+AZ58+AZ59+#REF!+AZ60+AZ61+AZ63+AZ64+AZ65+AZ66+AZ67+AZ68+AZ69+AZ70+AZ71+AZ74+AZ75+AZ89+AZ106+AZ127</f>
        <v>#REF!</v>
      </c>
      <c r="BA213" s="113" t="e">
        <f>+BA27+BA56+BA57+BA58+BA59+#REF!+BA60+BA61+BA63+BA64+BA65+BA66+BA67+BA68+BA69+BA70+BA71+BA74+BA75+BA89+BA106+BA127</f>
        <v>#REF!</v>
      </c>
      <c r="BB213" s="113" t="e">
        <f>+BB27+BB56+BB57+BB58+BB59+#REF!+BB60+BB61+BB63+BB64+BB65+BB66+BB67+BB68+BB69+BB70+BB71+BB74+BB75+BB89+BB106+BB127</f>
        <v>#REF!</v>
      </c>
      <c r="BC213" s="113" t="e">
        <f>+BC27+BC56+BC57+BC58+BC59+#REF!+BC60+BC61+BC63+BC64+BC65+BC66+BC67+BC68+BC69+BC70+BC71+BC74+BC75+BC89+BC106+BC127</f>
        <v>#REF!</v>
      </c>
      <c r="BD213" s="113" t="e">
        <f>+BD27+BD56+BD57+BD58+BD59+#REF!+BD60+BD61+BD63+BD64+BD65+BD66+BD67+BD68+BD69+BD70+BD71+BD74+BD75+BD89+BD106+BD127</f>
        <v>#REF!</v>
      </c>
      <c r="BE213" s="113" t="e">
        <f>+BE27+BE56+BE57+BE58+BE59+#REF!+BE60+BE61+BE63+BE64+BE65+BE66+BE67+BE68+BE69+BE70+BE71+BE74+BE75+BE89+BE106+BE127</f>
        <v>#REF!</v>
      </c>
      <c r="BF213" s="113" t="e">
        <f>+BF27+BF56+BF57+BF58+BF59+#REF!+BF60+BF61+BF63+BF64+BF65+BF66+BF67+BF68+BF69+BF70+BF71+BF74+BF75+BF89+BF106+BF127</f>
        <v>#REF!</v>
      </c>
      <c r="BG213" s="113"/>
      <c r="BH213" s="113" t="e">
        <f>+BH64+BH65+BH66+BH67+BH63+#REF!+BH56+BH59+BH60+BH57+BH58+#REF!+BH74+BH75+BH89+BH106+BH127+BH27+BH68+BH69+BH70+BH71+#REF!+BH61</f>
        <v>#VALUE!</v>
      </c>
      <c r="BI213" s="113" t="e">
        <f>+BI64+BI65+BI66+BI67+BI63+#REF!+BI56+BI59+BI60+BI57+BI58+#REF!+BI74+BI75+BI89+BI106+BI127+BI27+BI68+BI69+BI70+BI71+#REF!+BI61</f>
        <v>#VALUE!</v>
      </c>
      <c r="BJ213" s="113" t="e">
        <f>+BJ64+BJ65+BJ66+BJ67+BJ63+#REF!+BJ56+BJ59+BJ60+BJ57+BJ58+#REF!+BJ74+BJ75+BJ89+BJ106+BJ127+BJ27+BJ68+BJ69+BJ70+BJ71+#REF!+BJ61</f>
        <v>#REF!</v>
      </c>
      <c r="BK213" s="113" t="e">
        <f>+BK64+BK65+BK66+BK67+BK63+#REF!+BK56+BK59+BK60+BK57+BK58+#REF!+BK74+BK75+BK89+BK106+BK127+BK27+BK68+BK69+BK70+BK71+#REF!+BK61</f>
        <v>#REF!</v>
      </c>
      <c r="BL213" s="113" t="e">
        <f>+BL64+BL65+BL66+BL67+BL63+#REF!+BL56+BL59+BL60+BL57+BL58+#REF!+BL74+BL75+BL89+BL106+BL127+BL27+BL68+BL69+BL70+BL71+#REF!+BL61</f>
        <v>#REF!</v>
      </c>
      <c r="BM213" s="113" t="e">
        <f>+BM27+BM56+BM57+BM58+BM59+#REF!+BM60+BM61+BM63+BM64+BM65+BM66+BM67+BM68+BM69+BM70+BM71+BM74+BM75+BM89+BM106+BM127</f>
        <v>#REF!</v>
      </c>
      <c r="BN213" s="113" t="e">
        <f>+BN27+BN56+BN57+BN58+BN59+#REF!+BN60+BN61+BN63+BN64+BN65+BN66+BN67+BN68+BN69+BN70+BN71+BN74+BN75+BN89+BN106+BN127</f>
        <v>#REF!</v>
      </c>
      <c r="BO213" s="113" t="e">
        <f>+BO27+BO56+BO57+BO58+BO59+#REF!+BO60+BO61+BO63+BO64+BO65+BO66+BO67+BO68+BO69+BO70+BO71+BO74+BO75+BO89+BO106+BO127</f>
        <v>#REF!</v>
      </c>
      <c r="BP213" s="113" t="e">
        <f>+BP27+BP56+BP57+BP58+BP59+#REF!+BP60+BP61+BP63+BP64+BP65+BP66+BP67+BP68+BP69+BP70+BP71+BP74+BP75+BP89+BP106+BP127</f>
        <v>#REF!</v>
      </c>
      <c r="BQ213" s="113" t="e">
        <f>+BQ27+BQ56+BQ57+BQ58+BQ59+#REF!+BQ60+BQ61+BQ63+BQ64+BQ65+BQ66+BQ67+BQ68+BQ69+BQ70+BQ71+BQ74+BQ75+BQ89+BQ106+BQ127</f>
        <v>#REF!</v>
      </c>
      <c r="BR213" s="113" t="e">
        <f>+BR27+BR56+BR57+BR58+BR59+#REF!+BR60+BR61+BR63+BR64+BR65+BR66+BR67+BR68+BR69+BR70+BR71+BR74+BR75+BR89+BR106+BR127</f>
        <v>#REF!</v>
      </c>
      <c r="BS213" s="113" t="e">
        <f>+BS27+BS56+BS57+BS58+BS59+#REF!+BS60+BS61+BS63+BS64+BS65+BS66+BS67+BS68+BS69+BS70+BS71+BS74+BS75+BS89+BS106+BS127</f>
        <v>#REF!</v>
      </c>
      <c r="BT213" s="113"/>
      <c r="BU213" s="113"/>
      <c r="BV213" s="113"/>
      <c r="BW213" s="113"/>
      <c r="BX213" s="113"/>
      <c r="BY213" s="113"/>
      <c r="BZ213" s="117"/>
      <c r="CA213" s="113"/>
      <c r="CB213" s="113"/>
      <c r="CC213" s="113"/>
      <c r="CD213" s="113"/>
      <c r="CE213" s="113"/>
      <c r="CF213" s="113"/>
      <c r="CG213" s="117"/>
      <c r="CH213" s="113"/>
      <c r="CI213" s="113"/>
      <c r="CJ213" s="113"/>
      <c r="CK213" s="113"/>
      <c r="CL213" s="113"/>
      <c r="CM213" s="113"/>
      <c r="CN213" s="113"/>
      <c r="CO213" s="113"/>
      <c r="CP213" s="113"/>
      <c r="CQ213" s="113"/>
      <c r="CR213" s="117"/>
      <c r="CS213" s="113"/>
      <c r="CT213" s="113"/>
      <c r="CU213" s="113"/>
      <c r="CV213" s="113"/>
      <c r="CW213" s="113"/>
      <c r="CX213" s="113"/>
      <c r="CY213" s="117"/>
      <c r="CZ213" s="113"/>
      <c r="DA213" s="113"/>
      <c r="DB213" s="113"/>
      <c r="DC213" s="113"/>
      <c r="DD213" s="113"/>
    </row>
    <row r="214" spans="1:127" ht="13.5" hidden="1" thickBot="1">
      <c r="A214" s="1"/>
      <c r="B214" s="1"/>
      <c r="C214" s="1"/>
      <c r="D214" s="53" t="s">
        <v>24</v>
      </c>
      <c r="E214" s="53" t="s">
        <v>24</v>
      </c>
      <c r="F214" s="3"/>
      <c r="G214" s="3"/>
      <c r="H214" s="1"/>
      <c r="I214" s="1">
        <v>0</v>
      </c>
      <c r="J214" s="113"/>
      <c r="K214" s="113"/>
      <c r="L214" s="113"/>
      <c r="M214" s="113"/>
      <c r="N214" s="113"/>
      <c r="O214" s="113"/>
      <c r="P214" s="117"/>
      <c r="Q214" s="113"/>
      <c r="R214" s="113"/>
      <c r="S214" s="113"/>
      <c r="T214" s="113"/>
      <c r="U214" s="113"/>
      <c r="V214" s="113"/>
      <c r="W214" s="117"/>
      <c r="X214" s="113"/>
      <c r="Y214" s="113"/>
      <c r="Z214" s="113"/>
      <c r="AA214" s="113"/>
      <c r="AB214" s="113"/>
      <c r="AC214" s="113"/>
      <c r="AD214" s="117"/>
      <c r="AE214" s="113"/>
      <c r="AF214" s="113"/>
      <c r="AG214" s="113"/>
      <c r="AH214" s="113"/>
      <c r="AI214" s="113"/>
      <c r="AJ214" s="113"/>
      <c r="AK214" s="117"/>
      <c r="AL214" s="113"/>
      <c r="AM214" s="113"/>
      <c r="AN214" s="113"/>
      <c r="AO214" s="113"/>
      <c r="AP214" s="113"/>
      <c r="AQ214" s="113"/>
      <c r="AR214" s="113"/>
      <c r="AS214" s="113"/>
      <c r="AT214" s="113"/>
      <c r="AU214" s="113"/>
      <c r="AV214" s="113"/>
      <c r="AW214" s="113"/>
      <c r="AX214" s="113"/>
      <c r="AY214" s="117"/>
      <c r="AZ214" s="113"/>
      <c r="BA214" s="113"/>
      <c r="BB214" s="113"/>
      <c r="BC214" s="113"/>
      <c r="BD214" s="113"/>
      <c r="BE214" s="113"/>
      <c r="BF214" s="113"/>
      <c r="BG214" s="113"/>
      <c r="BH214" s="1"/>
      <c r="BI214" s="53" t="s">
        <v>24</v>
      </c>
      <c r="BJ214" s="1"/>
      <c r="BK214" s="113">
        <f>+BK76</f>
        <v>0</v>
      </c>
      <c r="BL214" s="1"/>
      <c r="BM214" s="117"/>
      <c r="BN214" s="117"/>
      <c r="BO214" s="117"/>
      <c r="BP214" s="117"/>
      <c r="BQ214" s="117"/>
      <c r="BR214" s="113"/>
      <c r="BS214" s="113"/>
      <c r="BT214" s="113"/>
      <c r="BU214" s="113"/>
      <c r="BV214" s="113"/>
      <c r="BW214" s="113"/>
      <c r="BX214" s="113"/>
      <c r="BY214" s="113"/>
      <c r="BZ214" s="117"/>
      <c r="CA214" s="113"/>
      <c r="CB214" s="113"/>
      <c r="CC214" s="113"/>
      <c r="CD214" s="113"/>
      <c r="CE214" s="113"/>
      <c r="CF214" s="113"/>
      <c r="CG214" s="117"/>
      <c r="CH214" s="113"/>
      <c r="CI214" s="113"/>
      <c r="CJ214" s="113"/>
      <c r="CK214" s="113"/>
      <c r="CL214" s="113"/>
      <c r="CM214" s="113"/>
      <c r="CN214" s="113"/>
      <c r="CO214" s="113"/>
      <c r="CP214" s="113"/>
      <c r="CQ214" s="113"/>
      <c r="CR214" s="117"/>
      <c r="CS214" s="113"/>
      <c r="CT214" s="113"/>
      <c r="CU214" s="113"/>
      <c r="CV214" s="113"/>
      <c r="CW214" s="113"/>
      <c r="CX214" s="113"/>
      <c r="CY214" s="117"/>
      <c r="CZ214" s="113"/>
      <c r="DA214" s="113"/>
      <c r="DB214" s="113"/>
      <c r="DC214" s="113"/>
      <c r="DD214" s="113"/>
    </row>
    <row r="215" spans="1:127" ht="13.5" hidden="1" thickBot="1">
      <c r="A215" s="1"/>
      <c r="B215" s="1"/>
      <c r="C215" s="1"/>
      <c r="D215" s="51" t="s">
        <v>39</v>
      </c>
      <c r="E215" s="51" t="s">
        <v>39</v>
      </c>
      <c r="F215" s="3"/>
      <c r="G215" s="3"/>
      <c r="H215" s="1"/>
      <c r="I215" s="1">
        <v>0</v>
      </c>
      <c r="J215" s="113"/>
      <c r="K215" s="113"/>
      <c r="L215" s="113"/>
      <c r="M215" s="113"/>
      <c r="N215" s="113"/>
      <c r="O215" s="113"/>
      <c r="P215" s="113"/>
      <c r="Q215" s="113"/>
      <c r="R215" s="113"/>
      <c r="S215" s="113"/>
      <c r="T215" s="113"/>
      <c r="U215" s="113"/>
      <c r="V215" s="113"/>
      <c r="W215" s="113"/>
      <c r="X215" s="113"/>
      <c r="Y215" s="113"/>
      <c r="Z215" s="113"/>
      <c r="AA215" s="113"/>
      <c r="AB215" s="113"/>
      <c r="AC215" s="113"/>
      <c r="AD215" s="113"/>
      <c r="AE215" s="113"/>
      <c r="AF215" s="113"/>
      <c r="AG215" s="113"/>
      <c r="AH215" s="113"/>
      <c r="AI215" s="113"/>
      <c r="AJ215" s="113"/>
      <c r="AK215" s="113"/>
      <c r="AL215" s="113"/>
      <c r="AM215" s="113"/>
      <c r="AN215" s="113"/>
      <c r="AO215" s="113"/>
      <c r="AP215" s="113"/>
      <c r="AQ215" s="113"/>
      <c r="AR215" s="113"/>
      <c r="AS215" s="113"/>
      <c r="AT215" s="113"/>
      <c r="AU215" s="113"/>
      <c r="AV215" s="113"/>
      <c r="AW215" s="113"/>
      <c r="AX215" s="113"/>
      <c r="AY215" s="113"/>
      <c r="AZ215" s="113"/>
      <c r="BA215" s="113"/>
      <c r="BB215" s="113"/>
      <c r="BC215" s="113"/>
      <c r="BD215" s="113"/>
      <c r="BE215" s="113"/>
      <c r="BF215" s="113"/>
      <c r="BG215" s="113"/>
      <c r="BH215" s="1"/>
      <c r="BI215" s="51" t="s">
        <v>39</v>
      </c>
      <c r="BJ215" s="1"/>
      <c r="BK215" s="113">
        <f>+BK146</f>
        <v>0</v>
      </c>
      <c r="BL215" s="1"/>
      <c r="BM215" s="113"/>
      <c r="BN215" s="113"/>
      <c r="BO215" s="113"/>
      <c r="BP215" s="113"/>
      <c r="BQ215" s="113"/>
      <c r="BR215" s="113"/>
      <c r="BS215" s="113"/>
      <c r="BT215" s="113"/>
      <c r="BU215" s="113"/>
      <c r="BV215" s="113"/>
      <c r="BW215" s="113"/>
      <c r="BX215" s="113"/>
      <c r="BY215" s="113"/>
      <c r="BZ215" s="117"/>
      <c r="CA215" s="113"/>
      <c r="CB215" s="113"/>
      <c r="CC215" s="113"/>
      <c r="CD215" s="113"/>
      <c r="CE215" s="113"/>
      <c r="CF215" s="113"/>
      <c r="CG215" s="117"/>
      <c r="CH215" s="113"/>
      <c r="CI215" s="113"/>
      <c r="CJ215" s="113"/>
      <c r="CK215" s="113"/>
      <c r="CL215" s="113"/>
      <c r="CM215" s="113"/>
      <c r="CN215" s="113"/>
      <c r="CO215" s="113"/>
      <c r="CP215" s="113"/>
      <c r="CQ215" s="113"/>
      <c r="CR215" s="117"/>
      <c r="CS215" s="113"/>
      <c r="CT215" s="113"/>
      <c r="CU215" s="113"/>
      <c r="CV215" s="113"/>
      <c r="CW215" s="113"/>
      <c r="CX215" s="113"/>
      <c r="CY215" s="117"/>
      <c r="CZ215" s="113"/>
      <c r="DA215" s="113"/>
      <c r="DB215" s="113"/>
      <c r="DC215" s="113"/>
      <c r="DD215" s="113"/>
    </row>
    <row r="216" spans="1:127" ht="13.5" hidden="1" thickBot="1">
      <c r="A216" s="1"/>
      <c r="B216" s="1"/>
      <c r="C216" s="1"/>
      <c r="D216" s="53" t="s">
        <v>486</v>
      </c>
      <c r="E216" s="53"/>
      <c r="F216" s="3"/>
      <c r="G216" s="3"/>
      <c r="H216" s="1"/>
      <c r="I216" s="1">
        <f>SUM(I197:I215)</f>
        <v>93</v>
      </c>
      <c r="J216" s="113"/>
      <c r="K216" s="113"/>
      <c r="L216" s="113"/>
      <c r="M216" s="113"/>
      <c r="N216" s="113"/>
      <c r="O216" s="113"/>
      <c r="P216" s="117"/>
      <c r="Q216" s="113"/>
      <c r="R216" s="113"/>
      <c r="S216" s="113"/>
      <c r="T216" s="113"/>
      <c r="U216" s="113"/>
      <c r="V216" s="113"/>
      <c r="W216" s="117"/>
      <c r="X216" s="113"/>
      <c r="Y216" s="113"/>
      <c r="Z216" s="113"/>
      <c r="AA216" s="113"/>
      <c r="AB216" s="113"/>
      <c r="AC216" s="113"/>
      <c r="AD216" s="117"/>
      <c r="AE216" s="113"/>
      <c r="AF216" s="113"/>
      <c r="AG216" s="113"/>
      <c r="AH216" s="113"/>
      <c r="AI216" s="113"/>
      <c r="AJ216" s="113"/>
      <c r="AK216" s="117"/>
      <c r="AL216" s="113"/>
      <c r="AM216" s="113"/>
      <c r="AN216" s="113"/>
      <c r="AO216" s="113"/>
      <c r="AP216" s="113"/>
      <c r="AQ216" s="113"/>
      <c r="AR216" s="113"/>
      <c r="AS216" s="113"/>
      <c r="AT216" s="113"/>
      <c r="AU216" s="113"/>
      <c r="AV216" s="113"/>
      <c r="AW216" s="113"/>
      <c r="AX216" s="113"/>
      <c r="AY216" s="117"/>
      <c r="AZ216" s="113"/>
      <c r="BA216" s="113"/>
      <c r="BB216" s="113"/>
      <c r="BC216" s="113"/>
      <c r="BD216" s="113"/>
      <c r="BE216" s="113"/>
      <c r="BF216" s="113"/>
      <c r="BG216" s="113"/>
      <c r="BH216" s="1"/>
      <c r="BI216" s="53"/>
      <c r="BJ216" s="1"/>
      <c r="BK216" s="123" t="e">
        <f>SUM(BK161:BK215)</f>
        <v>#REF!</v>
      </c>
      <c r="BL216" s="1"/>
      <c r="BM216" s="117"/>
      <c r="BN216" s="117"/>
      <c r="BO216" s="117"/>
      <c r="BP216" s="117"/>
      <c r="BQ216" s="117"/>
      <c r="BR216" s="113"/>
      <c r="BS216" s="113"/>
      <c r="BT216" s="113"/>
      <c r="BU216" s="113"/>
      <c r="BV216" s="113"/>
      <c r="BW216" s="113"/>
      <c r="BX216" s="113"/>
      <c r="BY216" s="113"/>
      <c r="BZ216" s="117"/>
      <c r="CA216" s="113"/>
      <c r="CB216" s="113"/>
      <c r="CC216" s="113"/>
      <c r="CD216" s="113"/>
      <c r="CE216" s="113"/>
      <c r="CF216" s="113"/>
      <c r="CG216" s="117"/>
      <c r="CH216" s="113"/>
      <c r="CI216" s="113"/>
      <c r="CJ216" s="113"/>
      <c r="CK216" s="113"/>
      <c r="CL216" s="113"/>
      <c r="CM216" s="113"/>
      <c r="CN216" s="113"/>
      <c r="CO216" s="113"/>
      <c r="CP216" s="113"/>
      <c r="CQ216" s="113"/>
      <c r="CR216" s="117"/>
      <c r="CS216" s="113"/>
      <c r="CT216" s="113"/>
      <c r="CU216" s="113"/>
      <c r="CV216" s="113"/>
      <c r="CW216" s="113"/>
      <c r="CX216" s="113"/>
      <c r="CY216" s="117"/>
      <c r="CZ216" s="113"/>
      <c r="DA216" s="113"/>
      <c r="DB216" s="113"/>
      <c r="DC216" s="113"/>
      <c r="DD216" s="113"/>
    </row>
    <row r="217" spans="1:127" s="74" customFormat="1" hidden="1">
      <c r="A217" s="48"/>
      <c r="B217" s="48"/>
      <c r="C217" s="48"/>
      <c r="D217" s="49"/>
      <c r="E217" s="49"/>
      <c r="F217" s="50"/>
      <c r="G217" s="50"/>
      <c r="H217" s="48"/>
      <c r="I217" s="48"/>
      <c r="J217" s="123" t="e">
        <f t="shared" ref="J217:AO217" si="350">SUM(J197:J216)</f>
        <v>#REF!</v>
      </c>
      <c r="K217" s="123" t="e">
        <f t="shared" si="350"/>
        <v>#REF!</v>
      </c>
      <c r="L217" s="123" t="e">
        <f t="shared" si="350"/>
        <v>#REF!</v>
      </c>
      <c r="M217" s="123" t="e">
        <f t="shared" si="350"/>
        <v>#REF!</v>
      </c>
      <c r="N217" s="123" t="e">
        <f t="shared" si="350"/>
        <v>#REF!</v>
      </c>
      <c r="O217" s="123" t="e">
        <f t="shared" si="350"/>
        <v>#REF!</v>
      </c>
      <c r="P217" s="123" t="e">
        <f t="shared" si="350"/>
        <v>#REF!</v>
      </c>
      <c r="Q217" s="123" t="e">
        <f t="shared" si="350"/>
        <v>#REF!</v>
      </c>
      <c r="R217" s="123" t="e">
        <f t="shared" si="350"/>
        <v>#REF!</v>
      </c>
      <c r="S217" s="123" t="e">
        <f t="shared" si="350"/>
        <v>#REF!</v>
      </c>
      <c r="T217" s="123" t="e">
        <f t="shared" si="350"/>
        <v>#REF!</v>
      </c>
      <c r="U217" s="123" t="e">
        <f t="shared" si="350"/>
        <v>#REF!</v>
      </c>
      <c r="V217" s="123" t="e">
        <f t="shared" si="350"/>
        <v>#REF!</v>
      </c>
      <c r="W217" s="123" t="e">
        <f t="shared" si="350"/>
        <v>#REF!</v>
      </c>
      <c r="X217" s="123" t="e">
        <f t="shared" si="350"/>
        <v>#REF!</v>
      </c>
      <c r="Y217" s="123" t="e">
        <f t="shared" si="350"/>
        <v>#REF!</v>
      </c>
      <c r="Z217" s="123" t="e">
        <f t="shared" si="350"/>
        <v>#REF!</v>
      </c>
      <c r="AA217" s="123" t="e">
        <f t="shared" si="350"/>
        <v>#REF!</v>
      </c>
      <c r="AB217" s="123" t="e">
        <f t="shared" si="350"/>
        <v>#REF!</v>
      </c>
      <c r="AC217" s="123" t="e">
        <f t="shared" si="350"/>
        <v>#REF!</v>
      </c>
      <c r="AD217" s="123" t="e">
        <f t="shared" si="350"/>
        <v>#REF!</v>
      </c>
      <c r="AE217" s="123" t="e">
        <f t="shared" si="350"/>
        <v>#REF!</v>
      </c>
      <c r="AF217" s="123" t="e">
        <f t="shared" si="350"/>
        <v>#REF!</v>
      </c>
      <c r="AG217" s="123" t="e">
        <f t="shared" si="350"/>
        <v>#REF!</v>
      </c>
      <c r="AH217" s="123" t="e">
        <f t="shared" si="350"/>
        <v>#REF!</v>
      </c>
      <c r="AI217" s="123" t="e">
        <f t="shared" si="350"/>
        <v>#REF!</v>
      </c>
      <c r="AJ217" s="123" t="e">
        <f t="shared" si="350"/>
        <v>#REF!</v>
      </c>
      <c r="AK217" s="123" t="e">
        <f t="shared" si="350"/>
        <v>#REF!</v>
      </c>
      <c r="AL217" s="123" t="e">
        <f t="shared" si="350"/>
        <v>#REF!</v>
      </c>
      <c r="AM217" s="123" t="e">
        <f t="shared" si="350"/>
        <v>#REF!</v>
      </c>
      <c r="AN217" s="123" t="e">
        <f t="shared" si="350"/>
        <v>#REF!</v>
      </c>
      <c r="AO217" s="123" t="e">
        <f t="shared" si="350"/>
        <v>#REF!</v>
      </c>
      <c r="AP217" s="123" t="e">
        <f t="shared" ref="AP217:BF217" si="351">SUM(AP197:AP216)</f>
        <v>#REF!</v>
      </c>
      <c r="AQ217" s="123" t="e">
        <f t="shared" si="351"/>
        <v>#REF!</v>
      </c>
      <c r="AR217" s="123" t="e">
        <f t="shared" si="351"/>
        <v>#REF!</v>
      </c>
      <c r="AS217" s="123" t="e">
        <f t="shared" si="351"/>
        <v>#REF!</v>
      </c>
      <c r="AT217" s="123" t="e">
        <f t="shared" si="351"/>
        <v>#REF!</v>
      </c>
      <c r="AU217" s="123" t="e">
        <f t="shared" si="351"/>
        <v>#REF!</v>
      </c>
      <c r="AV217" s="123" t="e">
        <f t="shared" si="351"/>
        <v>#REF!</v>
      </c>
      <c r="AW217" s="123" t="e">
        <f t="shared" si="351"/>
        <v>#REF!</v>
      </c>
      <c r="AX217" s="123" t="e">
        <f t="shared" si="351"/>
        <v>#REF!</v>
      </c>
      <c r="AY217" s="123" t="e">
        <f t="shared" si="351"/>
        <v>#REF!</v>
      </c>
      <c r="AZ217" s="123" t="e">
        <f t="shared" si="351"/>
        <v>#REF!</v>
      </c>
      <c r="BA217" s="123" t="e">
        <f t="shared" si="351"/>
        <v>#REF!</v>
      </c>
      <c r="BB217" s="123" t="e">
        <f t="shared" si="351"/>
        <v>#REF!</v>
      </c>
      <c r="BC217" s="123" t="e">
        <f t="shared" si="351"/>
        <v>#REF!</v>
      </c>
      <c r="BD217" s="123" t="e">
        <f t="shared" si="351"/>
        <v>#REF!</v>
      </c>
      <c r="BE217" s="123" t="e">
        <f t="shared" si="351"/>
        <v>#REF!</v>
      </c>
      <c r="BF217" s="123" t="e">
        <f t="shared" si="351"/>
        <v>#REF!</v>
      </c>
      <c r="BG217" s="123"/>
      <c r="BH217" s="115" t="e">
        <f>+BF193-BF217</f>
        <v>#REF!</v>
      </c>
      <c r="BI217" s="49"/>
      <c r="BJ217" s="48"/>
      <c r="BK217" s="123"/>
      <c r="BL217" s="48"/>
      <c r="BM217" s="123" t="e">
        <f t="shared" ref="BM217:BS217" si="352">SUM(BM197:BM216)</f>
        <v>#REF!</v>
      </c>
      <c r="BN217" s="123" t="e">
        <f t="shared" si="352"/>
        <v>#REF!</v>
      </c>
      <c r="BO217" s="123" t="e">
        <f t="shared" si="352"/>
        <v>#REF!</v>
      </c>
      <c r="BP217" s="123" t="e">
        <f t="shared" si="352"/>
        <v>#REF!</v>
      </c>
      <c r="BQ217" s="123" t="e">
        <f t="shared" si="352"/>
        <v>#REF!</v>
      </c>
      <c r="BR217" s="123" t="e">
        <f t="shared" si="352"/>
        <v>#REF!</v>
      </c>
      <c r="BS217" s="123" t="e">
        <f t="shared" si="352"/>
        <v>#REF!</v>
      </c>
      <c r="BT217" s="113"/>
      <c r="BU217" s="113"/>
      <c r="BV217" s="113"/>
      <c r="BW217" s="113"/>
      <c r="BX217" s="113"/>
      <c r="BY217" s="113"/>
      <c r="BZ217" s="117"/>
      <c r="CA217" s="113"/>
      <c r="CB217" s="113"/>
      <c r="CC217" s="113"/>
      <c r="CD217" s="113"/>
      <c r="CE217" s="113"/>
      <c r="CF217" s="113"/>
      <c r="CG217" s="117"/>
      <c r="CH217" s="113"/>
      <c r="CI217" s="113"/>
      <c r="CJ217" s="113"/>
      <c r="CK217" s="113"/>
      <c r="CL217" s="113"/>
      <c r="CM217" s="113"/>
      <c r="CN217" s="113"/>
      <c r="CO217" s="113"/>
      <c r="CP217" s="113"/>
      <c r="CQ217" s="113"/>
      <c r="CR217" s="117"/>
      <c r="CS217" s="113"/>
      <c r="CT217" s="113"/>
      <c r="CU217" s="113"/>
      <c r="CV217" s="113"/>
      <c r="CW217" s="113"/>
      <c r="CX217" s="113"/>
      <c r="CY217" s="117"/>
      <c r="CZ217" s="113"/>
      <c r="DA217" s="113"/>
      <c r="DB217" s="113"/>
      <c r="DC217" s="113"/>
      <c r="DD217" s="113"/>
      <c r="DE217" s="48"/>
      <c r="DF217" s="48"/>
      <c r="DG217" s="48"/>
      <c r="DH217" s="48"/>
      <c r="DI217" s="48"/>
      <c r="DJ217" s="48"/>
      <c r="DK217" s="48"/>
      <c r="DL217" s="48"/>
      <c r="DM217" s="48"/>
      <c r="DN217" s="48"/>
      <c r="DO217" s="48"/>
      <c r="DP217" s="48"/>
      <c r="DQ217" s="48"/>
      <c r="DR217" s="48"/>
      <c r="DS217" s="48"/>
      <c r="DT217" s="48"/>
      <c r="DU217" s="48"/>
      <c r="DV217" s="48"/>
      <c r="DW217" s="48"/>
    </row>
    <row r="218" spans="1:127" s="42" customFormat="1" hidden="1">
      <c r="A218" s="113"/>
      <c r="B218" s="1"/>
      <c r="C218" s="1"/>
      <c r="D218" s="2"/>
      <c r="E218" s="2"/>
      <c r="F218" s="3"/>
      <c r="G218" s="3"/>
      <c r="H218" s="1"/>
      <c r="I218" s="1"/>
      <c r="J218" s="113" t="e">
        <f t="shared" ref="J218:AO218" si="353">+J193-J217</f>
        <v>#REF!</v>
      </c>
      <c r="K218" s="113" t="e">
        <f t="shared" si="353"/>
        <v>#REF!</v>
      </c>
      <c r="L218" s="113" t="e">
        <f t="shared" si="353"/>
        <v>#REF!</v>
      </c>
      <c r="M218" s="113" t="e">
        <f t="shared" si="353"/>
        <v>#REF!</v>
      </c>
      <c r="N218" s="113" t="e">
        <f t="shared" si="353"/>
        <v>#REF!</v>
      </c>
      <c r="O218" s="113" t="e">
        <f t="shared" si="353"/>
        <v>#REF!</v>
      </c>
      <c r="P218" s="113" t="e">
        <f t="shared" si="353"/>
        <v>#REF!</v>
      </c>
      <c r="Q218" s="113" t="e">
        <f t="shared" si="353"/>
        <v>#REF!</v>
      </c>
      <c r="R218" s="113" t="e">
        <f t="shared" si="353"/>
        <v>#REF!</v>
      </c>
      <c r="S218" s="113" t="e">
        <f t="shared" si="353"/>
        <v>#REF!</v>
      </c>
      <c r="T218" s="113" t="e">
        <f t="shared" si="353"/>
        <v>#REF!</v>
      </c>
      <c r="U218" s="113" t="e">
        <f t="shared" si="353"/>
        <v>#REF!</v>
      </c>
      <c r="V218" s="113" t="e">
        <f t="shared" si="353"/>
        <v>#REF!</v>
      </c>
      <c r="W218" s="113" t="e">
        <f t="shared" si="353"/>
        <v>#REF!</v>
      </c>
      <c r="X218" s="113" t="e">
        <f t="shared" si="353"/>
        <v>#REF!</v>
      </c>
      <c r="Y218" s="113" t="e">
        <f t="shared" si="353"/>
        <v>#REF!</v>
      </c>
      <c r="Z218" s="113" t="e">
        <f t="shared" si="353"/>
        <v>#REF!</v>
      </c>
      <c r="AA218" s="113" t="e">
        <f t="shared" si="353"/>
        <v>#REF!</v>
      </c>
      <c r="AB218" s="113" t="e">
        <f t="shared" si="353"/>
        <v>#REF!</v>
      </c>
      <c r="AC218" s="113" t="e">
        <f t="shared" si="353"/>
        <v>#REF!</v>
      </c>
      <c r="AD218" s="113" t="e">
        <f t="shared" si="353"/>
        <v>#REF!</v>
      </c>
      <c r="AE218" s="113" t="e">
        <f t="shared" si="353"/>
        <v>#REF!</v>
      </c>
      <c r="AF218" s="113" t="e">
        <f t="shared" si="353"/>
        <v>#REF!</v>
      </c>
      <c r="AG218" s="113" t="e">
        <f t="shared" si="353"/>
        <v>#REF!</v>
      </c>
      <c r="AH218" s="113" t="e">
        <f t="shared" si="353"/>
        <v>#REF!</v>
      </c>
      <c r="AI218" s="113" t="e">
        <f t="shared" si="353"/>
        <v>#REF!</v>
      </c>
      <c r="AJ218" s="113" t="e">
        <f t="shared" si="353"/>
        <v>#REF!</v>
      </c>
      <c r="AK218" s="113" t="e">
        <f t="shared" si="353"/>
        <v>#REF!</v>
      </c>
      <c r="AL218" s="113" t="e">
        <f t="shared" si="353"/>
        <v>#REF!</v>
      </c>
      <c r="AM218" s="113" t="e">
        <f t="shared" si="353"/>
        <v>#REF!</v>
      </c>
      <c r="AN218" s="113" t="e">
        <f t="shared" si="353"/>
        <v>#REF!</v>
      </c>
      <c r="AO218" s="113" t="e">
        <f t="shared" si="353"/>
        <v>#REF!</v>
      </c>
      <c r="AP218" s="113" t="e">
        <f t="shared" ref="AP218:BF218" si="354">+AP193-AP217</f>
        <v>#REF!</v>
      </c>
      <c r="AQ218" s="113" t="e">
        <f t="shared" si="354"/>
        <v>#REF!</v>
      </c>
      <c r="AR218" s="113" t="e">
        <f t="shared" si="354"/>
        <v>#REF!</v>
      </c>
      <c r="AS218" s="113" t="e">
        <f t="shared" si="354"/>
        <v>#REF!</v>
      </c>
      <c r="AT218" s="113" t="e">
        <f t="shared" si="354"/>
        <v>#REF!</v>
      </c>
      <c r="AU218" s="113" t="e">
        <f t="shared" si="354"/>
        <v>#REF!</v>
      </c>
      <c r="AV218" s="113" t="e">
        <f t="shared" si="354"/>
        <v>#REF!</v>
      </c>
      <c r="AW218" s="113" t="e">
        <f t="shared" si="354"/>
        <v>#REF!</v>
      </c>
      <c r="AX218" s="113" t="e">
        <f t="shared" si="354"/>
        <v>#REF!</v>
      </c>
      <c r="AY218" s="113" t="e">
        <f t="shared" si="354"/>
        <v>#REF!</v>
      </c>
      <c r="AZ218" s="113" t="e">
        <f t="shared" si="354"/>
        <v>#REF!</v>
      </c>
      <c r="BA218" s="113" t="e">
        <f t="shared" si="354"/>
        <v>#REF!</v>
      </c>
      <c r="BB218" s="113" t="e">
        <f t="shared" si="354"/>
        <v>#REF!</v>
      </c>
      <c r="BC218" s="113" t="e">
        <f t="shared" si="354"/>
        <v>#REF!</v>
      </c>
      <c r="BD218" s="113" t="e">
        <f t="shared" si="354"/>
        <v>#REF!</v>
      </c>
      <c r="BE218" s="113" t="e">
        <f t="shared" si="354"/>
        <v>#REF!</v>
      </c>
      <c r="BF218" s="113" t="e">
        <f t="shared" si="354"/>
        <v>#REF!</v>
      </c>
      <c r="BG218" s="113"/>
      <c r="BH218" s="1"/>
      <c r="BI218" s="2"/>
      <c r="BJ218" s="1"/>
      <c r="BK218" s="113" t="e">
        <f>+BK148-BK216</f>
        <v>#REF!</v>
      </c>
      <c r="BL218" s="1"/>
      <c r="BM218" s="113" t="e">
        <f t="shared" ref="BM218:BS218" si="355">+BM193-BM217</f>
        <v>#REF!</v>
      </c>
      <c r="BN218" s="113" t="e">
        <f t="shared" si="355"/>
        <v>#REF!</v>
      </c>
      <c r="BO218" s="113" t="e">
        <f t="shared" si="355"/>
        <v>#REF!</v>
      </c>
      <c r="BP218" s="113" t="e">
        <f t="shared" si="355"/>
        <v>#REF!</v>
      </c>
      <c r="BQ218" s="113" t="e">
        <f t="shared" si="355"/>
        <v>#REF!</v>
      </c>
      <c r="BR218" s="113" t="e">
        <f t="shared" si="355"/>
        <v>#REF!</v>
      </c>
      <c r="BS218" s="113" t="e">
        <f t="shared" si="355"/>
        <v>#REF!</v>
      </c>
      <c r="BT218" s="113"/>
      <c r="BU218" s="113"/>
      <c r="BV218" s="113"/>
      <c r="BW218" s="113"/>
      <c r="BX218" s="113"/>
      <c r="BY218" s="113"/>
      <c r="BZ218" s="117"/>
      <c r="CA218" s="113"/>
      <c r="CB218" s="113"/>
      <c r="CC218" s="113"/>
      <c r="CD218" s="113"/>
      <c r="CE218" s="113"/>
      <c r="CF218" s="113"/>
      <c r="CG218" s="117"/>
      <c r="CH218" s="113"/>
      <c r="CI218" s="113"/>
      <c r="CJ218" s="113"/>
      <c r="CK218" s="113"/>
      <c r="CL218" s="113"/>
      <c r="CM218" s="113"/>
      <c r="CN218" s="113"/>
      <c r="CO218" s="113"/>
      <c r="CP218" s="113"/>
      <c r="CQ218" s="113"/>
      <c r="CR218" s="117"/>
      <c r="CS218" s="113"/>
      <c r="CT218" s="113"/>
      <c r="CU218" s="113"/>
      <c r="CV218" s="113"/>
      <c r="CW218" s="113"/>
      <c r="CX218" s="113"/>
      <c r="CY218" s="117"/>
      <c r="CZ218" s="113"/>
      <c r="DA218" s="113"/>
      <c r="DB218" s="113"/>
      <c r="DC218" s="113"/>
      <c r="DD218" s="113"/>
      <c r="DE218" s="113"/>
      <c r="DF218" s="113"/>
      <c r="DG218" s="113"/>
      <c r="DH218" s="113"/>
      <c r="DI218" s="113"/>
      <c r="DJ218" s="113"/>
      <c r="DK218" s="113"/>
      <c r="DL218" s="113"/>
      <c r="DM218" s="113"/>
      <c r="DN218" s="113"/>
      <c r="DO218" s="113"/>
      <c r="DP218" s="113"/>
      <c r="DQ218" s="113"/>
      <c r="DR218" s="113"/>
      <c r="DS218" s="113"/>
      <c r="DT218" s="113"/>
      <c r="DU218" s="113"/>
      <c r="DV218" s="113"/>
      <c r="DW218" s="113"/>
    </row>
    <row r="219" spans="1:127" hidden="1">
      <c r="A219" s="48"/>
      <c r="B219" s="1"/>
      <c r="C219" s="1"/>
      <c r="D219" s="2"/>
      <c r="E219" s="2"/>
      <c r="F219" s="3"/>
      <c r="G219" s="3"/>
      <c r="H219" s="1"/>
      <c r="I219" s="1"/>
      <c r="J219" s="113" t="e">
        <f>+J10+J11+J12+J13+J14+J15+J16+#REF!+#REF!+J64+J65+J66+J67+J62+#REF!+#REF!+J63+#REF!+#REF!+J55+J56+J59+#REF!+#REF!+#REF!+#REF!+J74+J75+#REF!+J22+J23+#REF!+#REF!+J24+J25+J26+J29+J30+J31+J32+J33+J34+J35+J77+J18+#REF!+J80+#REF!+J118+#REF!+#REF!</f>
        <v>#REF!</v>
      </c>
      <c r="K219" s="113" t="e">
        <f>+K10+K11+K12+K13+K14+K15+K16+#REF!+#REF!+K64+K65+K66+K67+K62+#REF!+#REF!+K63+#REF!+#REF!+K55+K56+K59+#REF!+#REF!+#REF!+#REF!+K74+K75+#REF!+K22+K23+#REF!+#REF!+K24+K25+K26+K29+K30+K31+K32+K33+K34+K35+K77+K18+#REF!+K80+#REF!+K118+#REF!+#REF!</f>
        <v>#REF!</v>
      </c>
      <c r="L219" s="113" t="e">
        <f>+L10+L11+L12+L13+L14+L15+L16+#REF!+#REF!+L64+L65+L66+L67+L62+#REF!+#REF!+L63+#REF!+#REF!+L55+L56+L59+#REF!+#REF!+#REF!+#REF!+L74+L75+#REF!+L22+L23+#REF!+#REF!+L24+L25+L26+L29+L30+L31+L32+L33+L34+L35+L77+L18+#REF!+L80+#REF!+L118+#REF!+#REF!</f>
        <v>#REF!</v>
      </c>
      <c r="M219" s="113" t="e">
        <f>+M10+M11+M12+M13+M14+M15+M16+#REF!+#REF!+M64+M65+M66+M67+M62+#REF!+#REF!+M63+#REF!+#REF!+M55+M56+M59+#REF!+#REF!+#REF!+#REF!+M74+M75+#REF!+M22+M23+#REF!+#REF!+M24+M25+M26+M29+M30+M31+M32+M33+M34+M35+M77+M18+#REF!+M80+#REF!+M118+#REF!+#REF!</f>
        <v>#REF!</v>
      </c>
      <c r="N219" s="113" t="e">
        <f>+N10+N11+N12+N13+N14+N15+N16+#REF!+#REF!+N64+N65+N66+N67+N62+#REF!+#REF!+N63+#REF!+#REF!+N55+N56+N59+#REF!+#REF!+#REF!+#REF!+N74+N75+#REF!+N22+N23+#REF!+#REF!+N24+N25+N26+N29+N30+N31+N32+N33+N34+N35+N77+N18+#REF!+N80+#REF!+N118+#REF!+#REF!</f>
        <v>#REF!</v>
      </c>
      <c r="O219" s="113" t="e">
        <f>+O10+O11+O12+O13+O14+O15+O16+#REF!+#REF!+O64+O65+O66+O67+O62+#REF!+#REF!+O63+#REF!+#REF!+O55+O56+O59+#REF!+#REF!+#REF!+#REF!+O74+O75+#REF!+O22+O23+#REF!+#REF!+O24+O25+O26+O29+O30+O31+O32+O33+O34+O35+O77+O18+#REF!+O80+#REF!+O118+#REF!+#REF!</f>
        <v>#REF!</v>
      </c>
      <c r="P219" s="113" t="e">
        <f>+P10+P11+P12+P13+P14+P15+P16+#REF!+#REF!+P64+P65+P66+P67+P62+#REF!+#REF!+P63+#REF!+#REF!+P55+P56+P59+#REF!+#REF!+#REF!+#REF!+P74+P75+#REF!+P22+P23+#REF!+#REF!+P24+P25+P26+P29+P30+P31+P32+P33+P34+P35+P77+P18+#REF!+P80+#REF!+P118+#REF!+#REF!</f>
        <v>#REF!</v>
      </c>
      <c r="Q219" s="113" t="e">
        <f>+Q10+Q11+Q12+Q13+Q14+Q15+Q16+#REF!+#REF!+Q64+Q65+Q66+Q67+Q62+#REF!+#REF!+Q63+#REF!+#REF!+Q55+Q56+Q59+#REF!+#REF!+#REF!+#REF!+Q74+Q75+#REF!+Q22+Q23+#REF!+#REF!+Q24+Q25+Q26+Q29+Q30+Q31+Q32+Q33+Q34+Q35+Q77+Q18+#REF!+Q80+#REF!+Q118+#REF!+#REF!</f>
        <v>#REF!</v>
      </c>
      <c r="R219" s="113" t="e">
        <f>+R10+R11+R12+R13+R14+R15+R16+#REF!+#REF!+R64+R65+R66+R67+R62+#REF!+#REF!+R63+#REF!+#REF!+R55+R56+R59+#REF!+#REF!+#REF!+#REF!+R74+R75+#REF!+R22+R23+#REF!+#REF!+R24+R25+R26+R29+R30+R31+R32+R33+R34+R35+R77+R18+#REF!+R80+#REF!+R118+#REF!+#REF!</f>
        <v>#REF!</v>
      </c>
      <c r="S219" s="113" t="e">
        <f>+S10+S11+S12+S13+S14+S15+S16+#REF!+#REF!+S64+S65+S66+S67+S62+#REF!+#REF!+S63+#REF!+#REF!+S55+S56+S59+#REF!+#REF!+#REF!+#REF!+S74+S75+#REF!+S22+S23+#REF!+#REF!+S24+S25+S26+S29+S30+S31+S32+S33+S34+S35+S77+S18+#REF!+S80+#REF!+S118+#REF!+#REF!</f>
        <v>#REF!</v>
      </c>
      <c r="T219" s="113" t="e">
        <f>+T10+T11+T12+T13+T14+T15+T16+#REF!+#REF!+T64+T65+T66+T67+T62+#REF!+#REF!+T63+#REF!+#REF!+T55+T56+T59+#REF!+#REF!+#REF!+#REF!+T74+T75+#REF!+T22+T23+#REF!+#REF!+T24+T25+T26+T29+T30+T31+T32+T33+T34+T35+T77+T18+#REF!+T80+#REF!+T118+#REF!+#REF!</f>
        <v>#REF!</v>
      </c>
      <c r="U219" s="113" t="e">
        <f>+U10+U11+U12+U13+U14+U15+U16+#REF!+#REF!+U64+U65+U66+U67+U62+#REF!+#REF!+U63+#REF!+#REF!+U55+U56+U59+#REF!+#REF!+#REF!+#REF!+U74+U75+#REF!+U22+U23+#REF!+#REF!+U24+U25+U26+U29+U30+U31+U32+U33+U34+U35+U77+U18+#REF!+U80+#REF!+U118+#REF!+#REF!</f>
        <v>#REF!</v>
      </c>
      <c r="V219" s="113" t="e">
        <f>+V10+V11+V12+V13+V14+V15+V16+#REF!+#REF!+V64+V65+V66+V67+V62+#REF!+#REF!+V63+#REF!+#REF!+V55+V56+V59+#REF!+#REF!+#REF!+#REF!+V74+V75+#REF!+V22+V23+#REF!+#REF!+V24+V25+V26+V29+V30+V31+V32+V33+V34+V35+V77+V18+#REF!+V80+#REF!+V118+#REF!+#REF!</f>
        <v>#REF!</v>
      </c>
      <c r="W219" s="113" t="e">
        <f>+W10+W11+W12+W13+W14+W15+W16+#REF!+#REF!+W64+W65+W66+W67+W62+#REF!+#REF!+W63+#REF!+#REF!+W55+W56+W59+#REF!+#REF!+#REF!+#REF!+W74+W75+#REF!+W22+W23+#REF!+#REF!+W24+W25+W26+W29+W30+W31+W32+W33+W34+W35+W77+W18+#REF!+W80+#REF!+W118+#REF!+#REF!</f>
        <v>#REF!</v>
      </c>
      <c r="X219" s="113" t="e">
        <f>+X10+X11+X12+X13+X14+X15+X16+#REF!+#REF!+X64+X65+X66+X67+X62+#REF!+#REF!+X63+#REF!+#REF!+X55+X56+X59+#REF!+#REF!+#REF!+#REF!+X74+X75+#REF!+X22+X23+#REF!+#REF!+X24+X25+X26+X29+X30+X31+X32+X33+X34+X35+X77+X18+#REF!+X80+#REF!+X118+#REF!+#REF!</f>
        <v>#REF!</v>
      </c>
      <c r="Y219" s="113" t="e">
        <f>+Y10+Y11+Y12+Y13+Y14+Y15+Y16+#REF!+#REF!+Y64+Y65+Y66+Y67+Y62+#REF!+#REF!+Y63+#REF!+#REF!+Y55+Y56+Y59+#REF!+#REF!+#REF!+#REF!+Y74+Y75+#REF!+Y22+Y23+#REF!+#REF!+Y24+Y25+Y26+Y29+Y30+Y31+Y32+Y33+Y34+Y35+Y77+Y18+#REF!+Y80+#REF!+Y118+#REF!+#REF!</f>
        <v>#REF!</v>
      </c>
      <c r="Z219" s="113" t="e">
        <f>+Z10+Z11+Z12+Z13+Z14+Z15+Z16+#REF!+#REF!+Z64+Z65+Z66+Z67+Z62+#REF!+#REF!+Z63+#REF!+#REF!+Z55+Z56+Z59+#REF!+#REF!+#REF!+#REF!+Z74+Z75+#REF!+Z22+Z23+#REF!+#REF!+Z24+Z25+Z26+Z29+Z30+Z31+Z32+Z33+Z34+Z35+Z77+Z18+#REF!+Z80+#REF!+Z118+#REF!+#REF!</f>
        <v>#REF!</v>
      </c>
      <c r="AA219" s="113" t="e">
        <f>+AA10+AA11+AA12+AA13+AA14+AA15+AA16+#REF!+#REF!+AA64+AA65+AA66+AA67+AA62+#REF!+#REF!+AA63+#REF!+#REF!+AA55+AA56+AA59+#REF!+#REF!+#REF!+#REF!+AA74+AA75+#REF!+AA22+AA23+#REF!+#REF!+AA24+AA25+AA26+AA29+AA30+AA31+AA32+AA33+AA34+AA35+AA77+AA18+#REF!+AA80+#REF!+AA118+#REF!+#REF!</f>
        <v>#REF!</v>
      </c>
      <c r="AB219" s="113" t="e">
        <f>+AB10+AB11+AB12+AB13+AB14+AB15+AB16+#REF!+#REF!+AB64+AB65+AB66+AB67+AB62+#REF!+#REF!+AB63+#REF!+#REF!+AB55+AB56+AB59+#REF!+#REF!+#REF!+#REF!+AB74+AB75+#REF!+AB22+AB23+#REF!+#REF!+AB24+AB25+AB26+AB29+AB30+AB31+AB32+AB33+AB34+AB35+AB77+AB18+#REF!+AB80+#REF!+AB118+#REF!+#REF!</f>
        <v>#REF!</v>
      </c>
      <c r="AC219" s="113" t="e">
        <f>+AC10+AC11+AC12+AC13+AC14+AC15+AC16+#REF!+#REF!+AC64+AC65+AC66+AC67+AC62+#REF!+#REF!+AC63+#REF!+#REF!+AC55+AC56+AC59+#REF!+#REF!+#REF!+#REF!+AC74+AC75+#REF!+AC22+AC23+#REF!+#REF!+AC24+AC25+AC26+AC29+AC30+AC31+AC32+AC33+AC34+AC35+AC77+AC18+#REF!+AC80+#REF!+AC118+#REF!+#REF!</f>
        <v>#REF!</v>
      </c>
      <c r="AD219" s="113" t="e">
        <f>+AD10+AD11+AD12+AD13+AD14+AD15+AD16+#REF!+#REF!+AD64+AD65+AD66+AD67+AD62+#REF!+#REF!+AD63+#REF!+#REF!+AD55+AD56+AD59+#REF!+#REF!+#REF!+#REF!+AD74+AD75+#REF!+AD22+AD23+#REF!+#REF!+AD24+AD25+AD26+AD29+AD30+AD31+AD32+AD33+AD34+AD35+AD77+AD18+#REF!+AD80+#REF!+AD118+#REF!+#REF!</f>
        <v>#REF!</v>
      </c>
      <c r="AE219" s="113" t="e">
        <f>+AE10+AE11+AE12+AE13+AE14+AE15+AE16+#REF!+#REF!+AE64+AE65+AE66+AE67+AE62+#REF!+#REF!+AE63+#REF!+#REF!+AE55+AE56+AE59+#REF!+#REF!+#REF!+#REF!+AE74+AE75+#REF!+AE22+AE23+#REF!+#REF!+AE24+AE25+AE26+AE29+AE30+AE31+AE32+AE33+AE34+AE35+AE77+AE18+#REF!+AE80+#REF!+AE118+#REF!+#REF!</f>
        <v>#REF!</v>
      </c>
      <c r="AF219" s="113" t="e">
        <f>+AF10+AF11+AF12+AF13+AF14+AF15+AF16+#REF!+#REF!+AF64+AF65+AF66+AF67+AF62+#REF!+#REF!+AF63+#REF!+#REF!+AF55+AF56+AF59+#REF!+#REF!+#REF!+#REF!+AF74+AF75+#REF!+AF22+AF23+#REF!+#REF!+AF24+AF25+AF26+AF29+AF30+AF31+AF32+AF33+AF34+AF35+AF77+AF18+#REF!+AF80+#REF!+AF118+#REF!+#REF!</f>
        <v>#REF!</v>
      </c>
      <c r="AG219" s="113" t="e">
        <f>+AG10+AG11+AG12+AG13+AG14+AG15+AG16+#REF!+#REF!+AG64+AG65+AG66+AG67+AG62+#REF!+#REF!+AG63+#REF!+#REF!+AG55+AG56+AG59+#REF!+#REF!+#REF!+#REF!+AG74+AG75+#REF!+AG22+AG23+#REF!+#REF!+AG24+AG25+AG26+AG29+AG30+AG31+AG32+AG33+AG34+AG35+AG77+AG18+#REF!+AG80+#REF!+AG118+#REF!+#REF!</f>
        <v>#REF!</v>
      </c>
      <c r="AH219" s="113" t="e">
        <f>+AH10+AH11+AH12+AH13+AH14+AH15+AH16+#REF!+#REF!+AH64+AH65+AH66+AH67+AH62+#REF!+#REF!+AH63+#REF!+#REF!+AH55+AH56+AH59+#REF!+#REF!+#REF!+#REF!+AH74+AH75+#REF!+AH22+AH23+#REF!+#REF!+AH24+AH25+AH26+AH29+AH30+AH31+AH32+AH33+AH34+AH35+AH77+AH18+#REF!+AH80+#REF!+AH118+#REF!+#REF!</f>
        <v>#REF!</v>
      </c>
      <c r="AI219" s="113" t="e">
        <f>+AI10+AI11+AI12+AI13+AI14+AI15+AI16+#REF!+#REF!+AI64+AI65+AI66+AI67+AI62+#REF!+#REF!+AI63+#REF!+#REF!+AI55+AI56+AI59+#REF!+#REF!+#REF!+#REF!+AI74+AI75+#REF!+AI22+AI23+#REF!+#REF!+AI24+AI25+AI26+AI29+AI30+AI31+AI32+AI33+AI34+AI35+AI77+AI18+#REF!+AI80+#REF!+AI118+#REF!+#REF!</f>
        <v>#REF!</v>
      </c>
      <c r="AJ219" s="113" t="e">
        <f>+AJ10+AJ11+AJ12+AJ13+AJ14+AJ15+AJ16+#REF!+#REF!+AJ64+AJ65+AJ66+AJ67+AJ62+#REF!+#REF!+AJ63+#REF!+#REF!+AJ55+AJ56+AJ59+#REF!+#REF!+#REF!+#REF!+AJ74+AJ75+#REF!+AJ22+AJ23+#REF!+#REF!+AJ24+AJ25+AJ26+AJ29+AJ30+AJ31+AJ32+AJ33+AJ34+AJ35+AJ77+AJ18+#REF!+AJ80+#REF!+AJ118+#REF!+#REF!</f>
        <v>#REF!</v>
      </c>
      <c r="AK219" s="113" t="e">
        <f>+AK10+AK11+AK12+AK13+AK14+AK15+AK16+#REF!+#REF!+AK64+AK65+AK66+AK67+AK62+#REF!+#REF!+AK63+#REF!+#REF!+AK55+AK56+AK59+#REF!+#REF!+#REF!+#REF!+AK74+AK75+#REF!+AK22+AK23+#REF!+#REF!+AK24+AK25+AK26+AK29+AK30+AK31+AK32+AK33+AK34+AK35+AK77+AK18+#REF!+AK80+#REF!+AK118+#REF!+#REF!</f>
        <v>#REF!</v>
      </c>
      <c r="AL219" s="113" t="e">
        <f>+AL10+AL11+AL12+AL13+AL14+AL15+AL16+#REF!+#REF!+AL64+AL65+AL66+AL67+AL62+#REF!+#REF!+AL63+#REF!+#REF!+AL55+AL56+AL59+#REF!+#REF!+#REF!+#REF!+AL74+AL75+#REF!+AL22+AL23+#REF!+#REF!+AL24+AL25+AL26+AL29+AL30+AL31+AL32+AL33+AL34+AL35+AL77+AL18+#REF!+AL80+#REF!+AL118+#REF!+#REF!</f>
        <v>#REF!</v>
      </c>
      <c r="AM219" s="113" t="e">
        <f>+AM10+AM11+AM12+AM13+AM14+AM15+AM16+#REF!+#REF!+AM64+AM65+AM66+AM67+AM62+#REF!+#REF!+AM63+#REF!+#REF!+AM55+AM56+AM59+#REF!+#REF!+#REF!+#REF!+AM74+AM75+#REF!+AM22+AM23+#REF!+#REF!+AM24+AM25+AM26+AM29+AM30+AM31+AM32+AM33+AM34+AM35+AM77+AM18+#REF!+AM80+#REF!+AM118+#REF!+#REF!</f>
        <v>#REF!</v>
      </c>
      <c r="AN219" s="113" t="e">
        <f>+AN10+AN11+AN12+AN13+AN14+AN15+AN16+#REF!+#REF!+AN64+AN65+AN66+AN67+AN62+#REF!+#REF!+AN63+#REF!+#REF!+AN55+AN56+AN59+#REF!+#REF!+#REF!+#REF!+AN74+AN75+#REF!+AN22+AN23+#REF!+#REF!+AN24+AN25+AN26+AN29+AN30+AN31+AN32+AN33+AN34+AN35+AN77+AN18+#REF!+AN80+#REF!+AN118+#REF!+#REF!</f>
        <v>#REF!</v>
      </c>
      <c r="AO219" s="113" t="e">
        <f>+AO10+AO11+AO12+AO13+AO14+AO15+AO16+#REF!+#REF!+AO64+AO65+AO66+AO67+AO62+#REF!+#REF!+AO63+#REF!+#REF!+AO55+AO56+AO59+#REF!+#REF!+#REF!+#REF!+AO74+AO75+#REF!+AO22+AO23+#REF!+#REF!+AO24+AO25+AO26+AO29+AO30+AO31+AO32+AO33+AO34+AO35+AO77+AO18+#REF!+AO80+#REF!+AO118+#REF!+#REF!</f>
        <v>#REF!</v>
      </c>
      <c r="AP219" s="113" t="e">
        <f>+AP10+AP11+AP12+AP13+AP14+AP15+AP16+#REF!+#REF!+AP64+AP65+AP66+AP67+AP62+#REF!+#REF!+AP63+#REF!+#REF!+AP55+AP56+AP59+#REF!+#REF!+#REF!+#REF!+AP74+AP75+#REF!+AP22+AP23+#REF!+#REF!+AP24+AP25+AP26+AP29+AP30+AP31+AP32+AP33+AP34+AP35+AP77+AP18+#REF!+AP80+#REF!+AP118+#REF!+#REF!</f>
        <v>#REF!</v>
      </c>
      <c r="AQ219" s="113" t="e">
        <f>+AQ10+AQ11+AQ12+AQ13+AQ14+AQ15+AQ16+#REF!+#REF!+AQ64+AQ65+AQ66+AQ67+AQ62+#REF!+#REF!+AQ63+#REF!+#REF!+AQ55+AQ56+AQ59+#REF!+#REF!+#REF!+#REF!+AQ74+AQ75+#REF!+AQ22+AQ23+#REF!+#REF!+AQ24+AQ25+AQ26+AQ29+AQ30+AQ31+AQ32+AQ33+AQ34+AQ35+AQ77+AQ18+#REF!+AQ80+#REF!+AQ118+#REF!+#REF!</f>
        <v>#REF!</v>
      </c>
      <c r="AR219" s="113" t="e">
        <f>+AR10+AR11+AR12+AR13+AR14+AR15+AR16+#REF!+#REF!+AR64+AR65+AR66+AR67+AR62+#REF!+#REF!+AR63+#REF!+#REF!+AR55+AR56+AR59+#REF!+#REF!+#REF!+#REF!+AR74+AR75+#REF!+AR22+AR23+#REF!+#REF!+AR24+AR25+AR26+AR29+AR30+AR31+AR32+AR33+AR34+AR35+AR77+AR18+#REF!+AR80+#REF!+AR118+#REF!+#REF!</f>
        <v>#REF!</v>
      </c>
      <c r="AS219" s="113" t="e">
        <f>+AS10+AS11+AS12+AS13+AS14+AS15+AS16+#REF!+#REF!+AS64+AS65+AS66+AS67+AS62+#REF!+#REF!+AS63+#REF!+#REF!+AS55+AS56+AS59+#REF!+#REF!+#REF!+#REF!+AS74+AS75+#REF!+AS22+AS23+#REF!+#REF!+AS24+AS25+AS26+AS29+AS30+AS31+AS32+AS33+AS34+AS35+AS77+AS18+#REF!+AS80+#REF!+AS118+#REF!+#REF!</f>
        <v>#REF!</v>
      </c>
      <c r="AT219" s="113" t="e">
        <f>+AT10+AT11+AT12+AT13+AT14+AT15+AT16+#REF!+#REF!+AT64+AT65+AT66+AT67+AT62+#REF!+#REF!+AT63+#REF!+#REF!+AT55+AT56+AT59+#REF!+#REF!+#REF!+#REF!+AT74+AT75+#REF!+AT22+AT23+#REF!+#REF!+AT24+AT25+AT26+AT29+AT30+AT31+AT32+AT33+AT34+AT35+AT77+AT18+#REF!+AT80+#REF!+AT118+#REF!+#REF!</f>
        <v>#REF!</v>
      </c>
      <c r="AU219" s="113" t="e">
        <f>+AU10+AU11+AU12+AU13+AU14+AU15+AU16+#REF!+#REF!+AU64+AU65+AU66+AU67+AU62+#REF!+#REF!+AU63+#REF!+#REF!+AU55+AU56+AU59+#REF!+#REF!+#REF!+#REF!+AU74+AU75+#REF!+AU22+AU23+#REF!+#REF!+AU24+AU25+AU26+AU29+AU30+AU31+AU32+AU33+AU34+AU35+AU77+AU18+#REF!+AU80+#REF!+AU118+#REF!+#REF!</f>
        <v>#REF!</v>
      </c>
      <c r="AV219" s="113" t="e">
        <f>+AV10+AV11+AV12+AV13+AV14+AV15+AV16+#REF!+#REF!+AV64+AV65+AV66+AV67+AV62+#REF!+#REF!+AV63+#REF!+#REF!+AV55+AV56+AV59+#REF!+#REF!+#REF!+#REF!+AV74+AV75+#REF!+AV22+AV23+#REF!+#REF!+AV24+AV25+AV26+AV29+AV30+AV31+AV32+AV33+AV34+AV35+AV77+AV18+#REF!+AV80+#REF!+AV118+#REF!+#REF!</f>
        <v>#REF!</v>
      </c>
      <c r="AW219" s="113" t="e">
        <f>+AW10+AW11+AW12+AW13+AW14+AW15+AW16+#REF!+#REF!+AW64+AW65+AW66+AW67+AW62+#REF!+#REF!+AW63+#REF!+#REF!+AW55+AW56+AW59+#REF!+#REF!+#REF!+#REF!+AW74+AW75+#REF!+AW22+AW23+#REF!+#REF!+AW24+AW25+AW26+AW29+AW30+AW31+AW32+AW33+AW34+AW35+AW77+AW18+#REF!+AW80+#REF!+AW118+#REF!+#REF!</f>
        <v>#REF!</v>
      </c>
      <c r="AX219" s="113" t="e">
        <f>+AX10+AX11+AX12+AX13+AX14+AX15+AX16+#REF!+#REF!+AX64+AX65+AX66+AX67+AX62+#REF!+#REF!+AX63+#REF!+#REF!+AX55+AX56+AX59+#REF!+#REF!+#REF!+#REF!+AX74+AX75+#REF!+AX22+AX23+#REF!+#REF!+AX24+AX25+AX26+AX29+AX30+AX31+AX32+AX33+AX34+AX35+AX77+AX18+#REF!+AX80+#REF!+AX118+#REF!+#REF!</f>
        <v>#REF!</v>
      </c>
      <c r="AY219" s="113" t="e">
        <f>+AY10+AY11+AY12+AY13+AY14+AY15+AY16+#REF!+#REF!+AY64+AY65+AY66+AY67+AY62+#REF!+#REF!+AY63+#REF!+#REF!+AY55+AY56+AY59+#REF!+#REF!+#REF!+#REF!+AY74+AY75+#REF!+AY22+AY23+#REF!+#REF!+AY24+AY25+AY26+AY29+AY30+AY31+AY32+AY33+AY34+AY35+AY77+AY18+#REF!+AY80+#REF!+AY118+#REF!+#REF!</f>
        <v>#REF!</v>
      </c>
      <c r="AZ219" s="113" t="e">
        <f>+AZ10+AZ11+AZ12+AZ13+AZ14+AZ15+AZ16+#REF!+#REF!+AZ64+AZ65+AZ66+AZ67+AZ62+#REF!+#REF!+AZ63+#REF!+#REF!+AZ55+AZ56+AZ59+#REF!+#REF!+#REF!+#REF!+AZ74+AZ75+#REF!+AZ22+AZ23+#REF!+#REF!+AZ24+AZ25+AZ26+AZ29+AZ30+AZ31+AZ32+AZ33+AZ34+AZ35+AZ77+AZ18+#REF!+AZ80+#REF!+AZ118+#REF!+#REF!</f>
        <v>#REF!</v>
      </c>
      <c r="BA219" s="113" t="e">
        <f>+BA10+BA11+BA12+BA13+BA14+BA15+BA16+#REF!+#REF!+BA64+BA65+BA66+BA67+BA62+#REF!+#REF!+BA63+#REF!+#REF!+BA55+BA56+BA59+#REF!+#REF!+#REF!+#REF!+BA74+BA75+#REF!+BA22+BA23+#REF!+#REF!+BA24+BA25+BA26+BA29+BA30+BA31+BA32+BA33+BA34+BA35+BA77+BA18+#REF!+BA80+#REF!+BA118+#REF!+#REF!</f>
        <v>#REF!</v>
      </c>
      <c r="BB219" s="113" t="e">
        <f>+BB10+BB11+BB12+BB13+BB14+BB15+BB16+#REF!+#REF!+BB64+BB65+BB66+BB67+BB62+#REF!+#REF!+BB63+#REF!+#REF!+BB55+BB56+BB59+#REF!+#REF!+#REF!+#REF!+BB74+BB75+#REF!+BB22+BB23+#REF!+#REF!+BB24+BB25+BB26+BB29+BB30+BB31+BB32+BB33+BB34+BB35+BB77+BB18+#REF!+BB80+#REF!+BB118+#REF!+#REF!</f>
        <v>#REF!</v>
      </c>
      <c r="BC219" s="113" t="e">
        <f>+BC10+BC11+BC12+BC13+BC14+BC15+BC16+#REF!+#REF!+BC64+BC65+BC66+BC67+BC62+#REF!+#REF!+BC63+#REF!+#REF!+BC55+BC56+BC59+#REF!+#REF!+#REF!+#REF!+BC74+BC75+#REF!+BC22+BC23+#REF!+#REF!+BC24+BC25+BC26+BC29+BC30+BC31+BC32+BC33+BC34+BC35+BC77+BC18+#REF!+BC80+#REF!+BC118+#REF!+#REF!</f>
        <v>#REF!</v>
      </c>
      <c r="BD219" s="113" t="e">
        <f>+BD10+BD11+BD12+BD13+BD14+BD15+BD16+#REF!+#REF!+BD64+BD65+BD66+BD67+BD62+#REF!+#REF!+BD63+#REF!+#REF!+BD55+BD56+BD59+#REF!+#REF!+#REF!+#REF!+BD74+BD75+#REF!+BD22+BD23+#REF!+#REF!+BD24+BD25+BD26+BD29+BD30+BD31+BD32+BD33+BD34+BD35+BD77+BD18+#REF!+BD80+#REF!+BD118+#REF!+#REF!</f>
        <v>#REF!</v>
      </c>
      <c r="BE219" s="113" t="e">
        <f>+BE10+BE11+BE12+BE13+BE14+BE15+BE16+#REF!+#REF!+BE64+BE65+BE66+BE67+BE62+#REF!+#REF!+BE63+#REF!+#REF!+BE55+BE56+BE59+#REF!+#REF!+#REF!+#REF!+BE74+BE75+#REF!+BE22+BE23+#REF!+#REF!+BE24+BE25+BE26+BE29+BE30+BE31+BE32+BE33+BE34+BE35+BE77+BE18+#REF!+BE80+#REF!+BE118+#REF!+#REF!</f>
        <v>#REF!</v>
      </c>
      <c r="BF219" s="113" t="e">
        <f>+BF10+BF11+BF12+BF13+BF14+BF15+BF16+#REF!+#REF!+BF64+BF65+BF66+BF67+BF62+#REF!+#REF!+BF63+#REF!+#REF!+BF55+BF56+BF59+#REF!+#REF!+#REF!+#REF!+BF74+BF75+#REF!+BF22+BF23+#REF!+#REF!+BF24+BF25+BF26+BF29+BF30+BF31+BF32+BF33+BF34+BF35+BF77+BF18+#REF!+BF80+#REF!+BF118+#REF!+#REF!</f>
        <v>#REF!</v>
      </c>
      <c r="BG219" s="113"/>
      <c r="BH219" s="1"/>
      <c r="BI219" s="2"/>
      <c r="BJ219" s="1"/>
      <c r="BK219" s="113">
        <f>+BK76+BK81</f>
        <v>450</v>
      </c>
      <c r="BL219" s="1"/>
      <c r="BM219" s="113" t="e">
        <f>+BM10+BM11+BM12+BM13+BM14+BM15+BM16+#REF!+#REF!+BM64+BM65+BM66+BM67+BM62+#REF!+#REF!+BM63+#REF!+#REF!+BM55+BM56+BM59+#REF!+#REF!+#REF!+#REF!+BM74+BM75+#REF!+BM22+BM23+#REF!+#REF!+BM24+BM25+BM26+BM29+BM30+BM31+BM32+BM33+BM34+BM35+BM77+BM18+#REF!+BM80+#REF!+BM118+#REF!+#REF!</f>
        <v>#REF!</v>
      </c>
      <c r="BN219" s="113" t="e">
        <f>+BN10+BN11+BN12+BN13+BN14+BN15+BN16+#REF!+#REF!+BN64+BN65+BN66+BN67+BN62+#REF!+#REF!+BN63+#REF!+#REF!+BN55+BN56+BN59+#REF!+#REF!+#REF!+#REF!+BN74+BN75+#REF!+BN22+BN23+#REF!+#REF!+BN24+BN25+BN26+BN29+BN30+BN31+BN32+BN33+BN34+BN35+BN77+BN18+#REF!+BN80+#REF!+BN118+#REF!+#REF!</f>
        <v>#REF!</v>
      </c>
      <c r="BO219" s="113" t="e">
        <f>+BO10+BO11+BO12+BO13+BO14+BO15+BO16+#REF!+#REF!+BO64+BO65+BO66+BO67+BO62+#REF!+#REF!+BO63+#REF!+#REF!+BO55+BO56+BO59+#REF!+#REF!+#REF!+#REF!+BO74+BO75+#REF!+BO22+BO23+#REF!+#REF!+BO24+BO25+BO26+BO29+BO30+BO31+BO32+BO33+BO34+BO35+BO77+BO18+#REF!+BO80+#REF!+BO118+#REF!+#REF!</f>
        <v>#REF!</v>
      </c>
      <c r="BP219" s="113" t="e">
        <f>+BP10+BP11+BP12+BP13+BP14+BP15+BP16+#REF!+#REF!+BP64+BP65+BP66+BP67+BP62+#REF!+#REF!+BP63+#REF!+#REF!+BP55+BP56+BP59+#REF!+#REF!+#REF!+#REF!+BP74+BP75+#REF!+BP22+BP23+#REF!+#REF!+BP24+BP25+BP26+BP29+BP30+BP31+BP32+BP33+BP34+BP35+BP77+BP18+#REF!+BP80+#REF!+BP118+#REF!+#REF!</f>
        <v>#REF!</v>
      </c>
      <c r="BQ219" s="113" t="e">
        <f>+BQ10+BQ11+BQ12+BQ13+BQ14+BQ15+BQ16+#REF!+#REF!+BQ64+BQ65+BQ66+BQ67+BQ62+#REF!+#REF!+BQ63+#REF!+#REF!+BQ55+BQ56+BQ59+#REF!+#REF!+#REF!+#REF!+BQ74+BQ75+#REF!+BQ22+BQ23+#REF!+#REF!+BQ24+BQ25+BQ26+BQ29+BQ30+BQ31+BQ32+BQ33+BQ34+BQ35+BQ77+BQ18+#REF!+BQ80+#REF!+BQ118+#REF!+#REF!</f>
        <v>#REF!</v>
      </c>
      <c r="BR219" s="113" t="e">
        <f>+BR10+BR11+BR12+BR13+BR14+BR15+BR16+#REF!+#REF!+BR64+BR65+BR66+BR67+BR62+#REF!+#REF!+BR63+#REF!+#REF!+BR55+BR56+BR59+#REF!+#REF!+#REF!+#REF!+BR74+BR75+#REF!+BR22+BR23+#REF!+#REF!+BR24+BR25+BR26+BR29+BR30+BR31+BR32+BR33+BR34+BR35+BR77+BR18+#REF!+BR80+#REF!+BR118+#REF!+#REF!</f>
        <v>#REF!</v>
      </c>
      <c r="BS219" s="113" t="e">
        <f>+BS10+BS11+BS12+BS13+BS14+BS15+BS16+#REF!+#REF!+BS64+BS65+BS66+BS67+BS62+#REF!+#REF!+BS63+#REF!+#REF!+BS55+BS56+BS59+#REF!+#REF!+#REF!+#REF!+BS74+BS75+#REF!+BS22+BS23+#REF!+#REF!+BS24+BS25+BS26+BS29+BS30+BS31+BS32+BS33+BS34+BS35+BS77+BS18+#REF!+BS80+#REF!+BS118+#REF!+#REF!</f>
        <v>#REF!</v>
      </c>
      <c r="BT219" s="113"/>
      <c r="BU219" s="113"/>
      <c r="BV219" s="113"/>
      <c r="BW219" s="113"/>
      <c r="BX219" s="113"/>
      <c r="BY219" s="113"/>
      <c r="BZ219" s="117"/>
      <c r="CA219" s="113"/>
      <c r="CB219" s="113"/>
      <c r="CC219" s="113"/>
      <c r="CD219" s="113"/>
      <c r="CE219" s="113"/>
      <c r="CF219" s="113"/>
      <c r="CG219" s="117"/>
      <c r="CH219" s="113"/>
      <c r="CI219" s="113"/>
      <c r="CJ219" s="113"/>
      <c r="CK219" s="113"/>
      <c r="CL219" s="113"/>
      <c r="CM219" s="113"/>
      <c r="CN219" s="113"/>
      <c r="CO219" s="113"/>
      <c r="CP219" s="113"/>
      <c r="CQ219" s="113"/>
      <c r="CR219" s="117"/>
      <c r="CS219" s="113"/>
      <c r="CT219" s="113"/>
      <c r="CU219" s="113"/>
      <c r="CV219" s="113"/>
      <c r="CW219" s="113"/>
      <c r="CX219" s="113"/>
      <c r="CY219" s="117"/>
      <c r="CZ219" s="113"/>
      <c r="DA219" s="113"/>
      <c r="DB219" s="113"/>
      <c r="DC219" s="113"/>
      <c r="DD219" s="113"/>
    </row>
    <row r="220" spans="1:127" hidden="1">
      <c r="A220" s="1"/>
      <c r="B220" s="1"/>
      <c r="C220" s="1"/>
      <c r="D220" s="2"/>
      <c r="E220" s="2"/>
      <c r="F220" s="3"/>
      <c r="G220" s="3"/>
      <c r="H220" s="1"/>
      <c r="I220" s="1"/>
      <c r="J220" s="113" t="e">
        <f>+J81+J85+#REF!+#REF!+J87+J88+J89+J90+#REF!+#REF!+J120+J121+J122+J129</f>
        <v>#REF!</v>
      </c>
      <c r="K220" s="113" t="e">
        <f>+K81+K85+#REF!+#REF!+K87+K88+K89+K90+#REF!+#REF!+K120+K121+K122+K129</f>
        <v>#REF!</v>
      </c>
      <c r="L220" s="113" t="e">
        <f>+L81+L85+#REF!+#REF!+L87+L88+L89+L90+#REF!+#REF!+L120+L121+L122+L129</f>
        <v>#REF!</v>
      </c>
      <c r="M220" s="113" t="e">
        <f>+M81+M85+#REF!+#REF!+M87+M88+M89+M90+#REF!+#REF!+M120+M121+M122+M129</f>
        <v>#REF!</v>
      </c>
      <c r="N220" s="113" t="e">
        <f>+N81+N85+#REF!+#REF!+N87+N88+N89+N90+#REF!+#REF!+N120+N121+N122+N129</f>
        <v>#REF!</v>
      </c>
      <c r="O220" s="113" t="e">
        <f>+O81+O85+#REF!+#REF!+O87+O88+O89+O90+#REF!+#REF!+O120+O121+O122+O129</f>
        <v>#REF!</v>
      </c>
      <c r="P220" s="113" t="e">
        <f>+P81+P85+#REF!+#REF!+P87+P88+P89+P90+#REF!+#REF!+P120+P121+P122+P129</f>
        <v>#REF!</v>
      </c>
      <c r="Q220" s="113" t="e">
        <f>+Q81+Q85+#REF!+#REF!+Q87+Q88+Q89+Q90+#REF!+#REF!+Q120+Q121+Q122+Q129</f>
        <v>#REF!</v>
      </c>
      <c r="R220" s="113" t="e">
        <f>+R81+R85+#REF!+#REF!+R87+R88+R89+R90+#REF!+#REF!+R120+R121+R122+R129</f>
        <v>#REF!</v>
      </c>
      <c r="S220" s="113" t="e">
        <f>+S81+S85+#REF!+#REF!+S87+S88+S89+S90+#REF!+#REF!+S120+S121+S122+S129</f>
        <v>#REF!</v>
      </c>
      <c r="T220" s="113" t="e">
        <f>+T81+T85+#REF!+#REF!+T87+T88+T89+T90+#REF!+#REF!+T120+T121+T122+T129</f>
        <v>#REF!</v>
      </c>
      <c r="U220" s="113" t="e">
        <f>+U81+U85+#REF!+#REF!+U87+U88+U89+U90+#REF!+#REF!+U120+U121+U122+U129</f>
        <v>#REF!</v>
      </c>
      <c r="V220" s="113" t="e">
        <f>+V81+V85+#REF!+#REF!+V87+V88+V89+V90+#REF!+#REF!+V120+V121+V122+V129</f>
        <v>#REF!</v>
      </c>
      <c r="W220" s="113" t="e">
        <f>+W81+W85+#REF!+#REF!+W87+W88+W89+W90+#REF!+#REF!+W120+W121+W122+W129</f>
        <v>#REF!</v>
      </c>
      <c r="X220" s="113" t="e">
        <f>+X81+X85+#REF!+#REF!+X87+X88+X89+X90+#REF!+#REF!+X120+X121+X122+X129</f>
        <v>#REF!</v>
      </c>
      <c r="Y220" s="113" t="e">
        <f>+Y81+Y85+#REF!+#REF!+Y87+Y88+Y89+Y90+#REF!+#REF!+Y120+Y121+Y122+Y129</f>
        <v>#REF!</v>
      </c>
      <c r="Z220" s="113" t="e">
        <f>+Z81+Z85+#REF!+#REF!+Z87+Z88+Z89+Z90+#REF!+#REF!+Z120+Z121+Z122+Z129</f>
        <v>#REF!</v>
      </c>
      <c r="AA220" s="113" t="e">
        <f>+AA81+AA85+#REF!+#REF!+AA87+AA88+AA89+AA90+#REF!+#REF!+AA120+AA121+AA122+AA129</f>
        <v>#REF!</v>
      </c>
      <c r="AB220" s="113" t="e">
        <f>+AB81+AB85+#REF!+#REF!+AB87+AB88+AB89+AB90+#REF!+#REF!+AB120+AB121+AB122+AB129</f>
        <v>#REF!</v>
      </c>
      <c r="AC220" s="113" t="e">
        <f>+AC81+AC85+#REF!+#REF!+AC87+AC88+AC89+AC90+#REF!+#REF!+AC120+AC121+AC122+AC129</f>
        <v>#REF!</v>
      </c>
      <c r="AD220" s="113" t="e">
        <f>+AD81+AD85+#REF!+#REF!+AD87+AD88+AD89+AD90+#REF!+#REF!+AD120+AD121+AD122+AD129</f>
        <v>#REF!</v>
      </c>
      <c r="AE220" s="113" t="e">
        <f>+AE81+AE85+#REF!+#REF!+AE87+AE88+AE89+AE90+#REF!+#REF!+AE120+AE121+AE122+AE129</f>
        <v>#REF!</v>
      </c>
      <c r="AF220" s="113" t="e">
        <f>+AF81+AF85+#REF!+#REF!+AF87+AF88+AF89+AF90+#REF!+#REF!+AF120+AF121+AF122+AF129</f>
        <v>#REF!</v>
      </c>
      <c r="AG220" s="113" t="e">
        <f>+AG81+AG85+#REF!+#REF!+AG87+AG88+AG89+AG90+#REF!+#REF!+AG120+AG121+AG122+AG129</f>
        <v>#REF!</v>
      </c>
      <c r="AH220" s="113" t="e">
        <f>+AH81+AH85+#REF!+#REF!+AH87+AH88+AH89+AH90+#REF!+#REF!+AH120+AH121+AH122+AH129</f>
        <v>#REF!</v>
      </c>
      <c r="AI220" s="113" t="e">
        <f>+AI81+AI85+#REF!+#REF!+AI87+AI88+AI89+AI90+#REF!+#REF!+AI120+AI121+AI122+AI129</f>
        <v>#REF!</v>
      </c>
      <c r="AJ220" s="113" t="e">
        <f>+AJ81+AJ85+#REF!+#REF!+AJ87+AJ88+AJ89+AJ90+#REF!+#REF!+AJ120+AJ121+AJ122+AJ129</f>
        <v>#REF!</v>
      </c>
      <c r="AK220" s="113" t="e">
        <f>+AK81+AK85+#REF!+#REF!+AK87+AK88+AK89+AK90+#REF!+#REF!+AK120+AK121+AK122+AK129</f>
        <v>#REF!</v>
      </c>
      <c r="AL220" s="113" t="e">
        <f>+AL81+AL85+#REF!+#REF!+AL87+AL88+AL89+AL90+#REF!+#REF!+AL120+AL121+AL122+AL129</f>
        <v>#REF!</v>
      </c>
      <c r="AM220" s="113" t="e">
        <f>+AM81+AM85+#REF!+#REF!+AM87+AM88+AM89+AM90+#REF!+#REF!+AM120+AM121+AM122+AM129</f>
        <v>#REF!</v>
      </c>
      <c r="AN220" s="113" t="e">
        <f>+AN81+AN85+#REF!+#REF!+AN87+AN88+AN89+AN90+#REF!+#REF!+AN120+AN121+AN122+AN129</f>
        <v>#REF!</v>
      </c>
      <c r="AO220" s="113" t="e">
        <f>+AO81+AO85+#REF!+#REF!+AO87+AO88+AO89+AO90+#REF!+#REF!+AO120+AO121+AO122+AO129</f>
        <v>#REF!</v>
      </c>
      <c r="AP220" s="113" t="e">
        <f>+AP81+AP85+#REF!+#REF!+AP87+AP88+AP89+AP90+#REF!+#REF!+AP120+AP121+AP122+AP129</f>
        <v>#REF!</v>
      </c>
      <c r="AQ220" s="113" t="e">
        <f>+AQ81+AQ85+#REF!+#REF!+AQ87+AQ88+AQ89+AQ90+#REF!+#REF!+AQ120+AQ121+AQ122+AQ129</f>
        <v>#REF!</v>
      </c>
      <c r="AR220" s="113" t="e">
        <f>+AR81+AR85+#REF!+#REF!+AR87+AR88+AR89+AR90+#REF!+#REF!+AR120+AR121+AR122+AR129</f>
        <v>#REF!</v>
      </c>
      <c r="AS220" s="113" t="e">
        <f>+AS81+AS85+#REF!+#REF!+AS87+AS88+AS89+AS90+#REF!+#REF!+AS120+AS121+AS122+AS129</f>
        <v>#REF!</v>
      </c>
      <c r="AT220" s="113" t="e">
        <f>+AT81+AT85+#REF!+#REF!+AT87+AT88+AT89+AT90+#REF!+#REF!+AT120+AT121+AT122+AT129</f>
        <v>#REF!</v>
      </c>
      <c r="AU220" s="113" t="e">
        <f>+AU81+AU85+#REF!+#REF!+AU87+AU88+AU89+AU90+#REF!+#REF!+AU120+AU121+AU122+AU129</f>
        <v>#REF!</v>
      </c>
      <c r="AV220" s="113" t="e">
        <f>+AV81+AV85+#REF!+#REF!+AV87+AV88+AV89+AV90+#REF!+#REF!+AV120+AV121+AV122+AV129</f>
        <v>#REF!</v>
      </c>
      <c r="AW220" s="113" t="e">
        <f>+AW81+AW85+#REF!+#REF!+AW87+AW88+AW89+AW90+#REF!+#REF!+AW120+AW121+AW122+AW129</f>
        <v>#REF!</v>
      </c>
      <c r="AX220" s="113" t="e">
        <f>+AX81+AX85+#REF!+#REF!+AX87+AX88+AX89+AX90+#REF!+#REF!+AX120+AX121+AX122+AX129</f>
        <v>#REF!</v>
      </c>
      <c r="AY220" s="113" t="e">
        <f>+AY81+AY85+#REF!+#REF!+AY87+AY88+AY89+AY90+#REF!+#REF!+AY120+AY121+AY122+AY129</f>
        <v>#REF!</v>
      </c>
      <c r="AZ220" s="113" t="e">
        <f>+AZ81+AZ85+#REF!+#REF!+AZ87+AZ88+AZ89+AZ90+#REF!+#REF!+AZ120+AZ121+AZ122+AZ129</f>
        <v>#REF!</v>
      </c>
      <c r="BA220" s="113" t="e">
        <f>+BA81+BA85+#REF!+#REF!+BA87+BA88+BA89+BA90+#REF!+#REF!+BA120+BA121+BA122+BA129</f>
        <v>#REF!</v>
      </c>
      <c r="BB220" s="113" t="e">
        <f>+BB81+BB85+#REF!+#REF!+BB87+BB88+BB89+BB90+#REF!+#REF!+BB120+BB121+BB122+BB129</f>
        <v>#REF!</v>
      </c>
      <c r="BC220" s="113" t="e">
        <f>+BC81+BC85+#REF!+#REF!+BC87+BC88+BC89+BC90+#REF!+#REF!+BC120+BC121+BC122+BC129</f>
        <v>#REF!</v>
      </c>
      <c r="BD220" s="113" t="e">
        <f>+BD81+BD85+#REF!+#REF!+BD87+BD88+BD89+BD90+#REF!+#REF!+BD120+BD121+BD122+BD129</f>
        <v>#REF!</v>
      </c>
      <c r="BE220" s="113" t="e">
        <f>+BE81+BE85+#REF!+#REF!+BE87+BE88+BE89+BE90+#REF!+#REF!+BE120+BE121+BE122+BE129</f>
        <v>#REF!</v>
      </c>
      <c r="BF220" s="113" t="e">
        <f>+BF81+BF85+#REF!+#REF!+BF87+BF88+BF89+BF90+#REF!+#REF!+BF120+BF121+BF122+BF129</f>
        <v>#REF!</v>
      </c>
      <c r="BG220" s="113"/>
      <c r="BH220" s="1"/>
      <c r="BI220" s="2"/>
      <c r="BJ220" s="1"/>
      <c r="BK220" s="113" t="e">
        <f>+BK66+#REF!+BK106+BK123+#REF!+BK110+#REF!+#REF!+BK124+#REF!</f>
        <v>#REF!</v>
      </c>
      <c r="BL220" s="1"/>
      <c r="BM220" s="113" t="e">
        <f>+BM81+BM85+#REF!+#REF!+BM87+BM88+BM89+BM90+#REF!+#REF!+BM120+BM121+BM122+BM129</f>
        <v>#REF!</v>
      </c>
      <c r="BN220" s="113" t="e">
        <f>+BN81+BN85+#REF!+#REF!+BN87+BN88+BN89+BN90+#REF!+#REF!+BN120+BN121+BN122+BN129</f>
        <v>#REF!</v>
      </c>
      <c r="BO220" s="113" t="e">
        <f>+BO81+BO85+#REF!+#REF!+BO87+BO88+BO89+BO90+#REF!+#REF!+BO120+BO121+BO122+BO129</f>
        <v>#REF!</v>
      </c>
      <c r="BP220" s="113" t="e">
        <f>+BP81+BP85+#REF!+#REF!+BP87+BP88+BP89+BP90+#REF!+#REF!+BP120+BP121+BP122+BP129</f>
        <v>#REF!</v>
      </c>
      <c r="BQ220" s="113" t="e">
        <f>+BQ81+BQ85+#REF!+#REF!+BQ87+BQ88+BQ89+BQ90+#REF!+#REF!+BQ120+BQ121+BQ122+BQ129</f>
        <v>#REF!</v>
      </c>
      <c r="BR220" s="113" t="e">
        <f>+BR81+BR85+#REF!+#REF!+BR87+BR88+BR89+BR90+#REF!+#REF!+BR120+BR121+BR122+BR129</f>
        <v>#REF!</v>
      </c>
      <c r="BS220" s="113" t="e">
        <f>+BS81+BS85+#REF!+#REF!+BS87+BS88+BS89+BS90+#REF!+#REF!+BS120+BS121+BS122+BS129</f>
        <v>#REF!</v>
      </c>
      <c r="BT220" s="113"/>
      <c r="BU220" s="113"/>
      <c r="BV220" s="113"/>
      <c r="BW220" s="113"/>
      <c r="BX220" s="113"/>
      <c r="BY220" s="113"/>
      <c r="BZ220" s="117"/>
      <c r="CA220" s="113"/>
      <c r="CB220" s="113"/>
      <c r="CC220" s="113"/>
      <c r="CD220" s="113"/>
      <c r="CE220" s="113"/>
      <c r="CF220" s="113"/>
      <c r="CG220" s="117"/>
      <c r="CH220" s="113"/>
      <c r="CI220" s="113"/>
      <c r="CJ220" s="113"/>
      <c r="CK220" s="113"/>
      <c r="CL220" s="113"/>
      <c r="CM220" s="113"/>
      <c r="CN220" s="113"/>
      <c r="CO220" s="113"/>
      <c r="CP220" s="113"/>
      <c r="CQ220" s="113"/>
      <c r="CR220" s="117"/>
      <c r="CS220" s="113"/>
      <c r="CT220" s="113"/>
      <c r="CU220" s="113"/>
      <c r="CV220" s="113"/>
      <c r="CW220" s="113"/>
      <c r="CX220" s="113"/>
      <c r="CY220" s="117"/>
      <c r="CZ220" s="113"/>
      <c r="DA220" s="113"/>
      <c r="DB220" s="113"/>
      <c r="DC220" s="113"/>
      <c r="DD220" s="113"/>
    </row>
    <row r="221" spans="1:127" hidden="1">
      <c r="A221" s="1" t="s">
        <v>487</v>
      </c>
      <c r="B221" s="1"/>
      <c r="C221" s="1"/>
      <c r="D221" s="2"/>
      <c r="E221" s="2"/>
      <c r="F221" s="3"/>
      <c r="G221" s="3"/>
      <c r="H221" s="1"/>
      <c r="I221" s="1"/>
      <c r="J221" s="113">
        <f t="shared" ref="J221:AO221" si="356">+J92+J93</f>
        <v>0</v>
      </c>
      <c r="K221" s="113">
        <f t="shared" si="356"/>
        <v>779000</v>
      </c>
      <c r="L221" s="113">
        <f t="shared" si="356"/>
        <v>0</v>
      </c>
      <c r="M221" s="113">
        <f t="shared" si="356"/>
        <v>0</v>
      </c>
      <c r="N221" s="113">
        <f t="shared" si="356"/>
        <v>0</v>
      </c>
      <c r="O221" s="113">
        <f t="shared" si="356"/>
        <v>0</v>
      </c>
      <c r="P221" s="113">
        <f t="shared" si="356"/>
        <v>779000</v>
      </c>
      <c r="Q221" s="113">
        <f t="shared" si="356"/>
        <v>0</v>
      </c>
      <c r="R221" s="113">
        <f t="shared" si="356"/>
        <v>1039000</v>
      </c>
      <c r="S221" s="113">
        <f t="shared" si="356"/>
        <v>0</v>
      </c>
      <c r="T221" s="113">
        <f t="shared" si="356"/>
        <v>0</v>
      </c>
      <c r="U221" s="113">
        <f t="shared" si="356"/>
        <v>790000</v>
      </c>
      <c r="V221" s="113">
        <f t="shared" si="356"/>
        <v>0</v>
      </c>
      <c r="W221" s="113">
        <f t="shared" si="356"/>
        <v>1829000</v>
      </c>
      <c r="X221" s="113">
        <f t="shared" si="356"/>
        <v>0</v>
      </c>
      <c r="Y221" s="113">
        <f t="shared" si="356"/>
        <v>780000</v>
      </c>
      <c r="Z221" s="113">
        <f t="shared" si="356"/>
        <v>0</v>
      </c>
      <c r="AA221" s="113">
        <f t="shared" si="356"/>
        <v>0</v>
      </c>
      <c r="AB221" s="113">
        <f t="shared" si="356"/>
        <v>365000</v>
      </c>
      <c r="AC221" s="113">
        <f t="shared" si="356"/>
        <v>0</v>
      </c>
      <c r="AD221" s="113">
        <f t="shared" si="356"/>
        <v>1145000</v>
      </c>
      <c r="AE221" s="113">
        <f t="shared" si="356"/>
        <v>0</v>
      </c>
      <c r="AF221" s="113">
        <f t="shared" si="356"/>
        <v>0</v>
      </c>
      <c r="AG221" s="113">
        <f t="shared" si="356"/>
        <v>0</v>
      </c>
      <c r="AH221" s="113">
        <f t="shared" si="356"/>
        <v>0</v>
      </c>
      <c r="AI221" s="113">
        <f t="shared" si="356"/>
        <v>0</v>
      </c>
      <c r="AJ221" s="113">
        <f t="shared" si="356"/>
        <v>0</v>
      </c>
      <c r="AK221" s="113">
        <f t="shared" si="356"/>
        <v>0</v>
      </c>
      <c r="AL221" s="113">
        <f t="shared" si="356"/>
        <v>0</v>
      </c>
      <c r="AM221" s="113">
        <f t="shared" si="356"/>
        <v>2598000</v>
      </c>
      <c r="AN221" s="113">
        <f t="shared" si="356"/>
        <v>0</v>
      </c>
      <c r="AO221" s="113">
        <f t="shared" si="356"/>
        <v>0</v>
      </c>
      <c r="AP221" s="113">
        <f t="shared" ref="AP221:BF221" si="357">+AP92+AP93</f>
        <v>1155000</v>
      </c>
      <c r="AQ221" s="113">
        <f t="shared" si="357"/>
        <v>0</v>
      </c>
      <c r="AR221" s="113">
        <f t="shared" si="357"/>
        <v>3753000</v>
      </c>
      <c r="AS221" s="113">
        <f t="shared" si="357"/>
        <v>0</v>
      </c>
      <c r="AT221" s="113">
        <f t="shared" si="357"/>
        <v>0</v>
      </c>
      <c r="AU221" s="113">
        <f t="shared" si="357"/>
        <v>0</v>
      </c>
      <c r="AV221" s="113">
        <f t="shared" si="357"/>
        <v>0</v>
      </c>
      <c r="AW221" s="113">
        <f t="shared" si="357"/>
        <v>0</v>
      </c>
      <c r="AX221" s="113">
        <f t="shared" si="357"/>
        <v>0</v>
      </c>
      <c r="AY221" s="113">
        <f t="shared" si="357"/>
        <v>0</v>
      </c>
      <c r="AZ221" s="113">
        <f t="shared" si="357"/>
        <v>0</v>
      </c>
      <c r="BA221" s="113">
        <f t="shared" si="357"/>
        <v>2598000</v>
      </c>
      <c r="BB221" s="113">
        <f t="shared" si="357"/>
        <v>0</v>
      </c>
      <c r="BC221" s="113">
        <f t="shared" si="357"/>
        <v>0</v>
      </c>
      <c r="BD221" s="113">
        <f t="shared" si="357"/>
        <v>1155000</v>
      </c>
      <c r="BE221" s="113">
        <f t="shared" si="357"/>
        <v>0</v>
      </c>
      <c r="BF221" s="113">
        <f t="shared" si="357"/>
        <v>3753000</v>
      </c>
      <c r="BG221" s="113"/>
      <c r="BH221" s="1"/>
      <c r="BI221" s="2"/>
      <c r="BJ221" s="1"/>
      <c r="BK221" s="113" t="e">
        <f>+BK56+#REF!+BK28+BK34+#REF!+BK87+BK115+BK116+BK118+BK97+#REF!+BK125+#REF!+#REF!+BK146+BK147</f>
        <v>#REF!</v>
      </c>
      <c r="BL221" s="1"/>
      <c r="BM221" s="113">
        <f t="shared" ref="BM221:BS221" si="358">+BM92+BM93</f>
        <v>779</v>
      </c>
      <c r="BN221" s="113">
        <f t="shared" si="358"/>
        <v>1829</v>
      </c>
      <c r="BO221" s="113">
        <f t="shared" si="358"/>
        <v>1145</v>
      </c>
      <c r="BP221" s="113">
        <f t="shared" si="358"/>
        <v>0</v>
      </c>
      <c r="BQ221" s="113">
        <f t="shared" si="358"/>
        <v>0</v>
      </c>
      <c r="BR221" s="113">
        <f t="shared" si="358"/>
        <v>3753</v>
      </c>
      <c r="BS221" s="113">
        <f t="shared" si="358"/>
        <v>3753</v>
      </c>
      <c r="BT221" s="113"/>
      <c r="BU221" s="113"/>
      <c r="BV221" s="113"/>
      <c r="BW221" s="113"/>
      <c r="BX221" s="113"/>
      <c r="BY221" s="113"/>
      <c r="BZ221" s="117"/>
      <c r="CA221" s="113"/>
      <c r="CB221" s="113"/>
      <c r="CC221" s="113"/>
      <c r="CD221" s="113"/>
      <c r="CE221" s="113"/>
      <c r="CF221" s="113"/>
      <c r="CG221" s="117"/>
      <c r="CH221" s="113"/>
      <c r="CI221" s="113"/>
      <c r="CJ221" s="113"/>
      <c r="CK221" s="113"/>
      <c r="CL221" s="113"/>
      <c r="CM221" s="113"/>
      <c r="CN221" s="113"/>
      <c r="CO221" s="113"/>
      <c r="CP221" s="113"/>
      <c r="CQ221" s="113"/>
      <c r="CR221" s="117"/>
      <c r="CS221" s="113"/>
      <c r="CT221" s="113"/>
      <c r="CU221" s="113"/>
      <c r="CV221" s="113"/>
      <c r="CW221" s="113"/>
      <c r="CX221" s="113"/>
      <c r="CY221" s="117"/>
      <c r="CZ221" s="113"/>
      <c r="DA221" s="113"/>
      <c r="DB221" s="113"/>
      <c r="DC221" s="113"/>
      <c r="DD221" s="113"/>
    </row>
    <row r="222" spans="1:127" hidden="1">
      <c r="A222" s="1"/>
      <c r="B222" s="1"/>
      <c r="C222" s="1"/>
      <c r="D222" s="2"/>
      <c r="E222" s="2"/>
      <c r="F222" s="3"/>
      <c r="G222" s="3"/>
      <c r="H222" s="1"/>
      <c r="I222" s="1"/>
      <c r="J222" s="113" t="e">
        <f>+J113+#REF!</f>
        <v>#REF!</v>
      </c>
      <c r="K222" s="113" t="e">
        <f>+K113+#REF!</f>
        <v>#REF!</v>
      </c>
      <c r="L222" s="113" t="e">
        <f>+L113+#REF!</f>
        <v>#REF!</v>
      </c>
      <c r="M222" s="113" t="e">
        <f>+M113+#REF!</f>
        <v>#REF!</v>
      </c>
      <c r="N222" s="113" t="e">
        <f>+N113+#REF!</f>
        <v>#REF!</v>
      </c>
      <c r="O222" s="113" t="e">
        <f>+O113+#REF!</f>
        <v>#REF!</v>
      </c>
      <c r="P222" s="113" t="e">
        <f>+P113+#REF!</f>
        <v>#REF!</v>
      </c>
      <c r="Q222" s="113" t="e">
        <f>+Q113+#REF!</f>
        <v>#REF!</v>
      </c>
      <c r="R222" s="113" t="e">
        <f>+R113+#REF!</f>
        <v>#REF!</v>
      </c>
      <c r="S222" s="113" t="e">
        <f>+S113+#REF!</f>
        <v>#REF!</v>
      </c>
      <c r="T222" s="113" t="e">
        <f>+T113+#REF!</f>
        <v>#REF!</v>
      </c>
      <c r="U222" s="113" t="e">
        <f>+U113+#REF!</f>
        <v>#REF!</v>
      </c>
      <c r="V222" s="113" t="e">
        <f>+V113+#REF!</f>
        <v>#REF!</v>
      </c>
      <c r="W222" s="113" t="e">
        <f>+W113+#REF!</f>
        <v>#REF!</v>
      </c>
      <c r="X222" s="113" t="e">
        <f>+X113+#REF!</f>
        <v>#REF!</v>
      </c>
      <c r="Y222" s="113" t="e">
        <f>+Y113+#REF!</f>
        <v>#REF!</v>
      </c>
      <c r="Z222" s="113" t="e">
        <f>+Z113+#REF!</f>
        <v>#REF!</v>
      </c>
      <c r="AA222" s="113" t="e">
        <f>+AA113+#REF!</f>
        <v>#REF!</v>
      </c>
      <c r="AB222" s="113" t="e">
        <f>+AB113+#REF!</f>
        <v>#REF!</v>
      </c>
      <c r="AC222" s="113" t="e">
        <f>+AC113+#REF!</f>
        <v>#REF!</v>
      </c>
      <c r="AD222" s="113" t="e">
        <f>+AD113+#REF!</f>
        <v>#REF!</v>
      </c>
      <c r="AE222" s="113" t="e">
        <f>+AE113+#REF!</f>
        <v>#REF!</v>
      </c>
      <c r="AF222" s="113" t="e">
        <f>+AF113+#REF!</f>
        <v>#REF!</v>
      </c>
      <c r="AG222" s="113" t="e">
        <f>+AG113+#REF!</f>
        <v>#REF!</v>
      </c>
      <c r="AH222" s="113" t="e">
        <f>+AH113+#REF!</f>
        <v>#REF!</v>
      </c>
      <c r="AI222" s="113" t="e">
        <f>+AI113+#REF!</f>
        <v>#REF!</v>
      </c>
      <c r="AJ222" s="113" t="e">
        <f>+AJ113+#REF!</f>
        <v>#REF!</v>
      </c>
      <c r="AK222" s="113" t="e">
        <f>+AK113+#REF!</f>
        <v>#REF!</v>
      </c>
      <c r="AL222" s="113" t="e">
        <f>+AL113+#REF!</f>
        <v>#REF!</v>
      </c>
      <c r="AM222" s="113" t="e">
        <f>+AM113+#REF!</f>
        <v>#REF!</v>
      </c>
      <c r="AN222" s="113" t="e">
        <f>+AN113+#REF!</f>
        <v>#REF!</v>
      </c>
      <c r="AO222" s="113" t="e">
        <f>+AO113+#REF!</f>
        <v>#REF!</v>
      </c>
      <c r="AP222" s="113" t="e">
        <f>+AP113+#REF!</f>
        <v>#REF!</v>
      </c>
      <c r="AQ222" s="113" t="e">
        <f>+AQ113+#REF!</f>
        <v>#REF!</v>
      </c>
      <c r="AR222" s="113" t="e">
        <f>+AR113+#REF!</f>
        <v>#REF!</v>
      </c>
      <c r="AS222" s="113" t="e">
        <f>+AS113+#REF!</f>
        <v>#REF!</v>
      </c>
      <c r="AT222" s="113" t="e">
        <f>+AT113+#REF!</f>
        <v>#REF!</v>
      </c>
      <c r="AU222" s="113" t="e">
        <f>+AU113+#REF!</f>
        <v>#REF!</v>
      </c>
      <c r="AV222" s="113" t="e">
        <f>+AV113+#REF!</f>
        <v>#REF!</v>
      </c>
      <c r="AW222" s="113" t="e">
        <f>+AW113+#REF!</f>
        <v>#REF!</v>
      </c>
      <c r="AX222" s="113" t="e">
        <f>+AX113+#REF!</f>
        <v>#REF!</v>
      </c>
      <c r="AY222" s="113" t="e">
        <f>+AY113+#REF!</f>
        <v>#REF!</v>
      </c>
      <c r="AZ222" s="113" t="e">
        <f>+AZ113+#REF!</f>
        <v>#REF!</v>
      </c>
      <c r="BA222" s="113" t="e">
        <f>+BA113+#REF!</f>
        <v>#REF!</v>
      </c>
      <c r="BB222" s="113" t="e">
        <f>+BB113+#REF!</f>
        <v>#REF!</v>
      </c>
      <c r="BC222" s="113" t="e">
        <f>+BC113+#REF!</f>
        <v>#REF!</v>
      </c>
      <c r="BD222" s="113" t="e">
        <f>+BD113+#REF!</f>
        <v>#REF!</v>
      </c>
      <c r="BE222" s="113" t="e">
        <f>+BE113+#REF!</f>
        <v>#REF!</v>
      </c>
      <c r="BF222" s="113" t="e">
        <f>+BF113+#REF!</f>
        <v>#REF!</v>
      </c>
      <c r="BG222" s="113"/>
      <c r="BH222" s="1"/>
      <c r="BI222" s="2"/>
      <c r="BJ222" s="1"/>
      <c r="BK222" s="113">
        <f>+BK13</f>
        <v>7069.63</v>
      </c>
      <c r="BL222" s="1"/>
      <c r="BM222" s="113" t="e">
        <f>+BM113+#REF!</f>
        <v>#REF!</v>
      </c>
      <c r="BN222" s="113" t="e">
        <f>+BN113+#REF!</f>
        <v>#REF!</v>
      </c>
      <c r="BO222" s="113" t="e">
        <f>+BO113+#REF!</f>
        <v>#REF!</v>
      </c>
      <c r="BP222" s="113" t="e">
        <f>+BP113+#REF!</f>
        <v>#REF!</v>
      </c>
      <c r="BQ222" s="113" t="e">
        <f>+BQ113+#REF!</f>
        <v>#REF!</v>
      </c>
      <c r="BR222" s="113" t="e">
        <f>+BR113+#REF!</f>
        <v>#REF!</v>
      </c>
      <c r="BS222" s="113" t="e">
        <f>+BS113+#REF!</f>
        <v>#REF!</v>
      </c>
      <c r="BT222" s="113"/>
      <c r="BU222" s="113"/>
      <c r="BV222" s="113"/>
      <c r="BW222" s="113"/>
      <c r="BX222" s="113"/>
      <c r="BY222" s="113"/>
      <c r="BZ222" s="117"/>
      <c r="CA222" s="113"/>
      <c r="CB222" s="113"/>
      <c r="CC222" s="113"/>
      <c r="CD222" s="113"/>
      <c r="CE222" s="113"/>
      <c r="CF222" s="113"/>
      <c r="CG222" s="117"/>
      <c r="CH222" s="113"/>
      <c r="CI222" s="113"/>
      <c r="CJ222" s="113"/>
      <c r="CK222" s="113"/>
      <c r="CL222" s="113"/>
      <c r="CM222" s="113"/>
      <c r="CN222" s="113"/>
      <c r="CO222" s="113"/>
      <c r="CP222" s="113"/>
      <c r="CQ222" s="113"/>
      <c r="CR222" s="117"/>
      <c r="CS222" s="113"/>
      <c r="CT222" s="113"/>
      <c r="CU222" s="113"/>
      <c r="CV222" s="113"/>
      <c r="CW222" s="113"/>
      <c r="CX222" s="113"/>
      <c r="CY222" s="117"/>
      <c r="CZ222" s="113"/>
      <c r="DA222" s="113"/>
      <c r="DB222" s="113"/>
      <c r="DC222" s="113"/>
      <c r="DD222" s="113"/>
    </row>
    <row r="223" spans="1:127" hidden="1">
      <c r="A223" s="1"/>
      <c r="B223" s="1"/>
      <c r="C223" s="1"/>
      <c r="D223" s="2"/>
      <c r="E223" s="2"/>
      <c r="F223" s="3"/>
      <c r="G223" s="3"/>
      <c r="H223" s="1"/>
      <c r="I223" s="1"/>
      <c r="J223" s="113" t="e">
        <f>+#REF!+#REF!+#REF!+#REF!+#REF!+#REF!+J127+J128</f>
        <v>#REF!</v>
      </c>
      <c r="K223" s="113" t="e">
        <f>+#REF!+#REF!+#REF!+#REF!+#REF!+#REF!+K127+K128</f>
        <v>#REF!</v>
      </c>
      <c r="L223" s="113" t="e">
        <f>+#REF!+#REF!+#REF!+#REF!+#REF!+#REF!+L127+L128</f>
        <v>#REF!</v>
      </c>
      <c r="M223" s="113" t="e">
        <f>+#REF!+#REF!+#REF!+#REF!+#REF!+#REF!+M127+M128</f>
        <v>#REF!</v>
      </c>
      <c r="N223" s="113" t="e">
        <f>+#REF!+#REF!+#REF!+#REF!+#REF!+#REF!+N127+N128</f>
        <v>#REF!</v>
      </c>
      <c r="O223" s="113" t="e">
        <f>+#REF!+#REF!+#REF!+#REF!+#REF!+#REF!+O127+O128</f>
        <v>#REF!</v>
      </c>
      <c r="P223" s="113" t="e">
        <f>+#REF!+#REF!+#REF!+#REF!+#REF!+#REF!+P127+P128</f>
        <v>#REF!</v>
      </c>
      <c r="Q223" s="113" t="e">
        <f>+#REF!+#REF!+#REF!+#REF!+#REF!+#REF!+Q127+Q128</f>
        <v>#REF!</v>
      </c>
      <c r="R223" s="113" t="e">
        <f>+#REF!+#REF!+#REF!+#REF!+#REF!+#REF!+R127+R128</f>
        <v>#REF!</v>
      </c>
      <c r="S223" s="113" t="e">
        <f>+#REF!+#REF!+#REF!+#REF!+#REF!+#REF!+S127+S128</f>
        <v>#REF!</v>
      </c>
      <c r="T223" s="113" t="e">
        <f>+#REF!+#REF!+#REF!+#REF!+#REF!+#REF!+T127+T128</f>
        <v>#REF!</v>
      </c>
      <c r="U223" s="113" t="e">
        <f>+#REF!+#REF!+#REF!+#REF!+#REF!+#REF!+U127+U128</f>
        <v>#REF!</v>
      </c>
      <c r="V223" s="113" t="e">
        <f>+#REF!+#REF!+#REF!+#REF!+#REF!+#REF!+V127+V128</f>
        <v>#REF!</v>
      </c>
      <c r="W223" s="113" t="e">
        <f>+#REF!+#REF!+#REF!+#REF!+#REF!+#REF!+W127+W128</f>
        <v>#REF!</v>
      </c>
      <c r="X223" s="113" t="e">
        <f>+#REF!+#REF!+#REF!+#REF!+#REF!+#REF!+X127+X128</f>
        <v>#REF!</v>
      </c>
      <c r="Y223" s="113" t="e">
        <f>+#REF!+#REF!+#REF!+#REF!+#REF!+#REF!+Y127+Y128</f>
        <v>#REF!</v>
      </c>
      <c r="Z223" s="113" t="e">
        <f>+#REF!+#REF!+#REF!+#REF!+#REF!+#REF!+Z127+Z128</f>
        <v>#REF!</v>
      </c>
      <c r="AA223" s="113" t="e">
        <f>+#REF!+#REF!+#REF!+#REF!+#REF!+#REF!+AA127+AA128</f>
        <v>#REF!</v>
      </c>
      <c r="AB223" s="113" t="e">
        <f>+#REF!+#REF!+#REF!+#REF!+#REF!+#REF!+AB127+AB128</f>
        <v>#REF!</v>
      </c>
      <c r="AC223" s="113" t="e">
        <f>+#REF!+#REF!+#REF!+#REF!+#REF!+#REF!+AC127+AC128</f>
        <v>#REF!</v>
      </c>
      <c r="AD223" s="113" t="e">
        <f>+#REF!+#REF!+#REF!+#REF!+#REF!+#REF!+AD127+AD128</f>
        <v>#REF!</v>
      </c>
      <c r="AE223" s="113" t="e">
        <f>+#REF!+#REF!+#REF!+#REF!+#REF!+#REF!+AE127+AE128</f>
        <v>#REF!</v>
      </c>
      <c r="AF223" s="113" t="e">
        <f>+#REF!+#REF!+#REF!+#REF!+#REF!+#REF!+AF127+AF128</f>
        <v>#REF!</v>
      </c>
      <c r="AG223" s="113" t="e">
        <f>+#REF!+#REF!+#REF!+#REF!+#REF!+#REF!+AG127+AG128</f>
        <v>#REF!</v>
      </c>
      <c r="AH223" s="113" t="e">
        <f>+#REF!+#REF!+#REF!+#REF!+#REF!+#REF!+AH127+AH128</f>
        <v>#REF!</v>
      </c>
      <c r="AI223" s="113" t="e">
        <f>+#REF!+#REF!+#REF!+#REF!+#REF!+#REF!+AI127+AI128</f>
        <v>#REF!</v>
      </c>
      <c r="AJ223" s="113" t="e">
        <f>+#REF!+#REF!+#REF!+#REF!+#REF!+#REF!+AJ127+AJ128</f>
        <v>#REF!</v>
      </c>
      <c r="AK223" s="113" t="e">
        <f>+#REF!+#REF!+#REF!+#REF!+#REF!+#REF!+AK127+AK128</f>
        <v>#REF!</v>
      </c>
      <c r="AL223" s="113" t="e">
        <f>+#REF!+#REF!+#REF!+#REF!+#REF!+#REF!+AL127+AL128</f>
        <v>#REF!</v>
      </c>
      <c r="AM223" s="113" t="e">
        <f>+#REF!+#REF!+#REF!+#REF!+#REF!+#REF!+AM127+AM128</f>
        <v>#REF!</v>
      </c>
      <c r="AN223" s="113" t="e">
        <f>+#REF!+#REF!+#REF!+#REF!+#REF!+#REF!+AN127+AN128</f>
        <v>#REF!</v>
      </c>
      <c r="AO223" s="113" t="e">
        <f>+#REF!+#REF!+#REF!+#REF!+#REF!+#REF!+AO127+AO128</f>
        <v>#REF!</v>
      </c>
      <c r="AP223" s="113" t="e">
        <f>+#REF!+#REF!+#REF!+#REF!+#REF!+#REF!+AP127+AP128</f>
        <v>#REF!</v>
      </c>
      <c r="AQ223" s="113" t="e">
        <f>+#REF!+#REF!+#REF!+#REF!+#REF!+#REF!+AQ127+AQ128</f>
        <v>#REF!</v>
      </c>
      <c r="AR223" s="113" t="e">
        <f>+#REF!+#REF!+#REF!+#REF!+#REF!+#REF!+AR127+AR128</f>
        <v>#REF!</v>
      </c>
      <c r="AS223" s="113" t="e">
        <f>+#REF!+#REF!+#REF!+#REF!+#REF!+#REF!+AS127+AS128</f>
        <v>#REF!</v>
      </c>
      <c r="AT223" s="113" t="e">
        <f>+#REF!+#REF!+#REF!+#REF!+#REF!+#REF!+AT127+AT128</f>
        <v>#REF!</v>
      </c>
      <c r="AU223" s="113" t="e">
        <f>+#REF!+#REF!+#REF!+#REF!+#REF!+#REF!+AU127+AU128</f>
        <v>#REF!</v>
      </c>
      <c r="AV223" s="113" t="e">
        <f>+#REF!+#REF!+#REF!+#REF!+#REF!+#REF!+AV127+AV128</f>
        <v>#REF!</v>
      </c>
      <c r="AW223" s="113" t="e">
        <f>+#REF!+#REF!+#REF!+#REF!+#REF!+#REF!+AW127+AW128</f>
        <v>#REF!</v>
      </c>
      <c r="AX223" s="113" t="e">
        <f>+#REF!+#REF!+#REF!+#REF!+#REF!+#REF!+AX127+AX128</f>
        <v>#REF!</v>
      </c>
      <c r="AY223" s="113" t="e">
        <f>+#REF!+#REF!+#REF!+#REF!+#REF!+#REF!+AY127+AY128</f>
        <v>#REF!</v>
      </c>
      <c r="AZ223" s="113" t="e">
        <f>+#REF!+#REF!+#REF!+#REF!+#REF!+#REF!+AZ127+AZ128</f>
        <v>#REF!</v>
      </c>
      <c r="BA223" s="113" t="e">
        <f>+#REF!+#REF!+#REF!+#REF!+#REF!+#REF!+BA127+BA128</f>
        <v>#REF!</v>
      </c>
      <c r="BB223" s="113" t="e">
        <f>+#REF!+#REF!+#REF!+#REF!+#REF!+#REF!+BB127+BB128</f>
        <v>#REF!</v>
      </c>
      <c r="BC223" s="113" t="e">
        <f>+#REF!+#REF!+#REF!+#REF!+#REF!+#REF!+BC127+BC128</f>
        <v>#REF!</v>
      </c>
      <c r="BD223" s="113" t="e">
        <f>+#REF!+#REF!+#REF!+#REF!+#REF!+#REF!+BD127+BD128</f>
        <v>#REF!</v>
      </c>
      <c r="BE223" s="113" t="e">
        <f>+#REF!+#REF!+#REF!+#REF!+#REF!+#REF!+BE127+BE128</f>
        <v>#REF!</v>
      </c>
      <c r="BF223" s="113" t="e">
        <f>+#REF!+#REF!+#REF!+#REF!+#REF!+#REF!+BF127+BF128</f>
        <v>#REF!</v>
      </c>
      <c r="BG223" s="113"/>
      <c r="BH223" s="1"/>
      <c r="BI223" s="2"/>
      <c r="BJ223" s="1"/>
      <c r="BK223" s="113" t="e">
        <f>+BK88+BK89+BK90</f>
        <v>#REF!</v>
      </c>
      <c r="BL223" s="1"/>
      <c r="BM223" s="113" t="e">
        <f>+#REF!+#REF!+#REF!+#REF!+#REF!+#REF!+BM127+BM128</f>
        <v>#REF!</v>
      </c>
      <c r="BN223" s="113" t="e">
        <f>+#REF!+#REF!+#REF!+#REF!+#REF!+#REF!+BN127+BN128</f>
        <v>#REF!</v>
      </c>
      <c r="BO223" s="113" t="e">
        <f>+#REF!+#REF!+#REF!+#REF!+#REF!+#REF!+BO127+BO128</f>
        <v>#REF!</v>
      </c>
      <c r="BP223" s="113" t="e">
        <f>+#REF!+#REF!+#REF!+#REF!+#REF!+#REF!+BP127+BP128</f>
        <v>#REF!</v>
      </c>
      <c r="BQ223" s="113" t="e">
        <f>+#REF!+#REF!+#REF!+#REF!+#REF!+#REF!+BQ127+BQ128</f>
        <v>#REF!</v>
      </c>
      <c r="BR223" s="113" t="e">
        <f>+#REF!+#REF!+#REF!+#REF!+#REF!+#REF!+BR127+BR128</f>
        <v>#REF!</v>
      </c>
      <c r="BS223" s="113" t="e">
        <f>+#REF!+#REF!+#REF!+#REF!+#REF!+#REF!+BS127+BS128</f>
        <v>#REF!</v>
      </c>
      <c r="BT223" s="113"/>
      <c r="BU223" s="113"/>
      <c r="BV223" s="113"/>
      <c r="BW223" s="113"/>
      <c r="BX223" s="113"/>
      <c r="BY223" s="113"/>
      <c r="BZ223" s="117"/>
      <c r="CA223" s="113"/>
      <c r="CB223" s="113"/>
      <c r="CC223" s="113"/>
      <c r="CD223" s="113"/>
      <c r="CE223" s="113"/>
      <c r="CF223" s="113"/>
      <c r="CG223" s="117"/>
      <c r="CH223" s="113"/>
      <c r="CI223" s="113"/>
      <c r="CJ223" s="113"/>
      <c r="CK223" s="113"/>
      <c r="CL223" s="113"/>
      <c r="CM223" s="113"/>
      <c r="CN223" s="113"/>
      <c r="CO223" s="113"/>
      <c r="CP223" s="113"/>
      <c r="CQ223" s="113"/>
      <c r="CR223" s="117"/>
      <c r="CS223" s="113"/>
      <c r="CT223" s="113"/>
      <c r="CU223" s="113"/>
      <c r="CV223" s="113"/>
      <c r="CW223" s="113"/>
      <c r="CX223" s="113"/>
      <c r="CY223" s="117"/>
      <c r="CZ223" s="113"/>
      <c r="DA223" s="113"/>
      <c r="DB223" s="113"/>
      <c r="DC223" s="113"/>
      <c r="DD223" s="113"/>
    </row>
    <row r="224" spans="1:127" hidden="1">
      <c r="A224" s="1"/>
      <c r="B224" s="1"/>
      <c r="C224" s="1"/>
      <c r="D224" s="2"/>
      <c r="E224" s="2"/>
      <c r="F224" s="3"/>
      <c r="G224" s="3"/>
      <c r="H224" s="1"/>
      <c r="I224" s="1"/>
      <c r="J224" s="113" t="e">
        <f t="shared" ref="J224:AO224" si="359">SUM(J219:J223)</f>
        <v>#REF!</v>
      </c>
      <c r="K224" s="113" t="e">
        <f t="shared" si="359"/>
        <v>#REF!</v>
      </c>
      <c r="L224" s="113" t="e">
        <f t="shared" si="359"/>
        <v>#REF!</v>
      </c>
      <c r="M224" s="113" t="e">
        <f t="shared" si="359"/>
        <v>#REF!</v>
      </c>
      <c r="N224" s="113" t="e">
        <f t="shared" si="359"/>
        <v>#REF!</v>
      </c>
      <c r="O224" s="113" t="e">
        <f t="shared" si="359"/>
        <v>#REF!</v>
      </c>
      <c r="P224" s="113" t="e">
        <f t="shared" si="359"/>
        <v>#REF!</v>
      </c>
      <c r="Q224" s="113" t="e">
        <f t="shared" si="359"/>
        <v>#REF!</v>
      </c>
      <c r="R224" s="113" t="e">
        <f t="shared" si="359"/>
        <v>#REF!</v>
      </c>
      <c r="S224" s="113" t="e">
        <f t="shared" si="359"/>
        <v>#REF!</v>
      </c>
      <c r="T224" s="113" t="e">
        <f t="shared" si="359"/>
        <v>#REF!</v>
      </c>
      <c r="U224" s="113" t="e">
        <f t="shared" si="359"/>
        <v>#REF!</v>
      </c>
      <c r="V224" s="113" t="e">
        <f t="shared" si="359"/>
        <v>#REF!</v>
      </c>
      <c r="W224" s="113" t="e">
        <f t="shared" si="359"/>
        <v>#REF!</v>
      </c>
      <c r="X224" s="113" t="e">
        <f t="shared" si="359"/>
        <v>#REF!</v>
      </c>
      <c r="Y224" s="113" t="e">
        <f t="shared" si="359"/>
        <v>#REF!</v>
      </c>
      <c r="Z224" s="113" t="e">
        <f t="shared" si="359"/>
        <v>#REF!</v>
      </c>
      <c r="AA224" s="113" t="e">
        <f t="shared" si="359"/>
        <v>#REF!</v>
      </c>
      <c r="AB224" s="113" t="e">
        <f t="shared" si="359"/>
        <v>#REF!</v>
      </c>
      <c r="AC224" s="113" t="e">
        <f t="shared" si="359"/>
        <v>#REF!</v>
      </c>
      <c r="AD224" s="113" t="e">
        <f t="shared" si="359"/>
        <v>#REF!</v>
      </c>
      <c r="AE224" s="113" t="e">
        <f t="shared" si="359"/>
        <v>#REF!</v>
      </c>
      <c r="AF224" s="113" t="e">
        <f t="shared" si="359"/>
        <v>#REF!</v>
      </c>
      <c r="AG224" s="113" t="e">
        <f t="shared" si="359"/>
        <v>#REF!</v>
      </c>
      <c r="AH224" s="113" t="e">
        <f t="shared" si="359"/>
        <v>#REF!</v>
      </c>
      <c r="AI224" s="113" t="e">
        <f t="shared" si="359"/>
        <v>#REF!</v>
      </c>
      <c r="AJ224" s="113" t="e">
        <f t="shared" si="359"/>
        <v>#REF!</v>
      </c>
      <c r="AK224" s="113" t="e">
        <f t="shared" si="359"/>
        <v>#REF!</v>
      </c>
      <c r="AL224" s="113" t="e">
        <f t="shared" si="359"/>
        <v>#REF!</v>
      </c>
      <c r="AM224" s="113" t="e">
        <f t="shared" si="359"/>
        <v>#REF!</v>
      </c>
      <c r="AN224" s="113" t="e">
        <f t="shared" si="359"/>
        <v>#REF!</v>
      </c>
      <c r="AO224" s="113" t="e">
        <f t="shared" si="359"/>
        <v>#REF!</v>
      </c>
      <c r="AP224" s="113" t="e">
        <f t="shared" ref="AP224:BF224" si="360">SUM(AP219:AP223)</f>
        <v>#REF!</v>
      </c>
      <c r="AQ224" s="113" t="e">
        <f t="shared" si="360"/>
        <v>#REF!</v>
      </c>
      <c r="AR224" s="113" t="e">
        <f t="shared" si="360"/>
        <v>#REF!</v>
      </c>
      <c r="AS224" s="113" t="e">
        <f t="shared" si="360"/>
        <v>#REF!</v>
      </c>
      <c r="AT224" s="113" t="e">
        <f t="shared" si="360"/>
        <v>#REF!</v>
      </c>
      <c r="AU224" s="113" t="e">
        <f t="shared" si="360"/>
        <v>#REF!</v>
      </c>
      <c r="AV224" s="113" t="e">
        <f t="shared" si="360"/>
        <v>#REF!</v>
      </c>
      <c r="AW224" s="113" t="e">
        <f t="shared" si="360"/>
        <v>#REF!</v>
      </c>
      <c r="AX224" s="113" t="e">
        <f t="shared" si="360"/>
        <v>#REF!</v>
      </c>
      <c r="AY224" s="113" t="e">
        <f t="shared" si="360"/>
        <v>#REF!</v>
      </c>
      <c r="AZ224" s="113" t="e">
        <f t="shared" si="360"/>
        <v>#REF!</v>
      </c>
      <c r="BA224" s="113" t="e">
        <f t="shared" si="360"/>
        <v>#REF!</v>
      </c>
      <c r="BB224" s="113" t="e">
        <f t="shared" si="360"/>
        <v>#REF!</v>
      </c>
      <c r="BC224" s="113" t="e">
        <f t="shared" si="360"/>
        <v>#REF!</v>
      </c>
      <c r="BD224" s="113" t="e">
        <f t="shared" si="360"/>
        <v>#REF!</v>
      </c>
      <c r="BE224" s="113" t="e">
        <f t="shared" si="360"/>
        <v>#REF!</v>
      </c>
      <c r="BF224" s="113" t="e">
        <f t="shared" si="360"/>
        <v>#REF!</v>
      </c>
      <c r="BG224" s="113"/>
      <c r="BH224" s="1"/>
      <c r="BI224" s="2"/>
      <c r="BJ224" s="1"/>
      <c r="BK224" s="113" t="e">
        <f>+BK10+BK24+BK35+#REF!+BK65+BK91+BK92+#REF!+#REF!+BK111</f>
        <v>#REF!</v>
      </c>
      <c r="BL224" s="1"/>
      <c r="BM224" s="113" t="e">
        <f t="shared" ref="BM224:BP224" si="361">SUM(BM219:BM223)</f>
        <v>#REF!</v>
      </c>
      <c r="BN224" s="113" t="e">
        <f t="shared" si="361"/>
        <v>#REF!</v>
      </c>
      <c r="BO224" s="113" t="e">
        <f t="shared" si="361"/>
        <v>#REF!</v>
      </c>
      <c r="BP224" s="113" t="e">
        <f t="shared" si="361"/>
        <v>#REF!</v>
      </c>
      <c r="BQ224" s="113" t="e">
        <f t="shared" ref="BQ224:BS224" si="362">SUM(BQ219:BQ223)</f>
        <v>#REF!</v>
      </c>
      <c r="BR224" s="113" t="e">
        <f t="shared" si="362"/>
        <v>#REF!</v>
      </c>
      <c r="BS224" s="113" t="e">
        <f t="shared" si="362"/>
        <v>#REF!</v>
      </c>
      <c r="BT224" s="113"/>
      <c r="BU224" s="113"/>
      <c r="BV224" s="113"/>
      <c r="BW224" s="113"/>
      <c r="BX224" s="113"/>
      <c r="BY224" s="113"/>
      <c r="BZ224" s="117"/>
      <c r="CA224" s="113"/>
      <c r="CB224" s="113"/>
      <c r="CC224" s="113"/>
      <c r="CD224" s="113"/>
      <c r="CE224" s="113"/>
      <c r="CF224" s="113"/>
      <c r="CG224" s="117"/>
      <c r="CH224" s="113"/>
      <c r="CI224" s="113"/>
      <c r="CJ224" s="113"/>
      <c r="CK224" s="113"/>
      <c r="CL224" s="113"/>
      <c r="CM224" s="113"/>
      <c r="CN224" s="113"/>
      <c r="CO224" s="113"/>
      <c r="CP224" s="113"/>
      <c r="CQ224" s="113"/>
      <c r="CR224" s="117"/>
      <c r="CS224" s="113"/>
      <c r="CT224" s="113"/>
      <c r="CU224" s="113"/>
      <c r="CV224" s="113"/>
      <c r="CW224" s="113"/>
      <c r="CX224" s="113"/>
      <c r="CY224" s="117"/>
      <c r="CZ224" s="113"/>
      <c r="DA224" s="113"/>
      <c r="DB224" s="113"/>
      <c r="DC224" s="113"/>
      <c r="DD224" s="113"/>
    </row>
    <row r="225" spans="1:108" hidden="1">
      <c r="A225" s="1"/>
      <c r="B225" s="1"/>
      <c r="C225" s="1"/>
      <c r="D225" s="2"/>
      <c r="E225" s="2"/>
      <c r="F225" s="3"/>
      <c r="G225" s="3"/>
      <c r="H225" s="1"/>
      <c r="I225" s="1"/>
      <c r="J225" s="113"/>
      <c r="K225" s="113"/>
      <c r="L225" s="113"/>
      <c r="M225" s="113"/>
      <c r="N225" s="113"/>
      <c r="O225" s="113"/>
      <c r="P225" s="117"/>
      <c r="Q225" s="113"/>
      <c r="R225" s="113"/>
      <c r="S225" s="113"/>
      <c r="T225" s="113"/>
      <c r="U225" s="113"/>
      <c r="V225" s="113"/>
      <c r="W225" s="117"/>
      <c r="X225" s="113"/>
      <c r="Y225" s="113"/>
      <c r="Z225" s="113"/>
      <c r="AA225" s="113"/>
      <c r="AB225" s="113"/>
      <c r="AC225" s="113"/>
      <c r="AD225" s="117"/>
      <c r="AE225" s="113"/>
      <c r="AF225" s="113"/>
      <c r="AG225" s="113"/>
      <c r="AH225" s="113"/>
      <c r="AI225" s="113"/>
      <c r="AJ225" s="113"/>
      <c r="AK225" s="117"/>
      <c r="AL225" s="113"/>
      <c r="AM225" s="113"/>
      <c r="AN225" s="113"/>
      <c r="AO225" s="113"/>
      <c r="AP225" s="113"/>
      <c r="AQ225" s="113"/>
      <c r="AR225" s="113"/>
      <c r="AS225" s="113"/>
      <c r="AT225" s="113"/>
      <c r="AU225" s="113"/>
      <c r="AV225" s="113"/>
      <c r="AW225" s="113"/>
      <c r="AX225" s="113"/>
      <c r="AY225" s="117"/>
      <c r="AZ225" s="113"/>
      <c r="BA225" s="113"/>
      <c r="BB225" s="113"/>
      <c r="BC225" s="113"/>
      <c r="BD225" s="113"/>
      <c r="BE225" s="113"/>
      <c r="BF225" s="113"/>
      <c r="BG225" s="113"/>
      <c r="BH225" s="1"/>
      <c r="BI225" s="2"/>
      <c r="BJ225" s="1"/>
      <c r="BK225" s="113">
        <f>+BK8+BK25+BK29+BK30</f>
        <v>3341</v>
      </c>
      <c r="BL225" s="1"/>
      <c r="BM225" s="117"/>
      <c r="BN225" s="117"/>
      <c r="BO225" s="117"/>
      <c r="BP225" s="117"/>
      <c r="BQ225" s="117"/>
      <c r="BR225" s="113"/>
      <c r="BS225" s="113"/>
      <c r="BT225" s="113"/>
      <c r="BU225" s="113"/>
      <c r="BV225" s="113"/>
      <c r="BW225" s="113"/>
      <c r="BX225" s="113"/>
      <c r="BY225" s="113"/>
      <c r="BZ225" s="117"/>
      <c r="CA225" s="113"/>
      <c r="CB225" s="113"/>
      <c r="CC225" s="113"/>
      <c r="CD225" s="113"/>
      <c r="CE225" s="113"/>
      <c r="CF225" s="113"/>
      <c r="CG225" s="117"/>
      <c r="CH225" s="113"/>
      <c r="CI225" s="113"/>
      <c r="CJ225" s="113"/>
      <c r="CK225" s="113"/>
      <c r="CL225" s="113"/>
      <c r="CM225" s="113"/>
      <c r="CN225" s="113"/>
      <c r="CO225" s="113"/>
      <c r="CP225" s="113"/>
      <c r="CQ225" s="113"/>
      <c r="CR225" s="117"/>
      <c r="CS225" s="113"/>
      <c r="CT225" s="113"/>
      <c r="CU225" s="113"/>
      <c r="CV225" s="113"/>
      <c r="CW225" s="113"/>
      <c r="CX225" s="113"/>
      <c r="CY225" s="117"/>
      <c r="CZ225" s="113"/>
      <c r="DA225" s="113"/>
      <c r="DB225" s="113"/>
      <c r="DC225" s="113"/>
      <c r="DD225" s="113"/>
    </row>
    <row r="226" spans="1:108" hidden="1">
      <c r="A226" s="1"/>
      <c r="B226" s="1"/>
      <c r="C226" s="1"/>
      <c r="D226" s="2"/>
      <c r="E226" s="2"/>
      <c r="F226" s="3"/>
      <c r="G226" s="3"/>
      <c r="H226" s="1"/>
      <c r="I226" s="1"/>
      <c r="J226" s="113"/>
      <c r="K226" s="113"/>
      <c r="L226" s="113"/>
      <c r="M226" s="113"/>
      <c r="N226" s="113"/>
      <c r="O226" s="113"/>
      <c r="P226" s="117"/>
      <c r="Q226" s="113"/>
      <c r="R226" s="113"/>
      <c r="S226" s="113"/>
      <c r="T226" s="113"/>
      <c r="U226" s="113"/>
      <c r="V226" s="113"/>
      <c r="W226" s="117"/>
      <c r="X226" s="113"/>
      <c r="Y226" s="113"/>
      <c r="Z226" s="113"/>
      <c r="AA226" s="113"/>
      <c r="AB226" s="113"/>
      <c r="AC226" s="113"/>
      <c r="AD226" s="117"/>
      <c r="AE226" s="113"/>
      <c r="AF226" s="113"/>
      <c r="AG226" s="113"/>
      <c r="AH226" s="113"/>
      <c r="AI226" s="113"/>
      <c r="AJ226" s="113"/>
      <c r="AK226" s="117"/>
      <c r="AL226" s="113"/>
      <c r="AM226" s="113"/>
      <c r="AN226" s="113"/>
      <c r="AO226" s="113"/>
      <c r="AP226" s="113"/>
      <c r="AQ226" s="113"/>
      <c r="AR226" s="113"/>
      <c r="AS226" s="113"/>
      <c r="AT226" s="113"/>
      <c r="AU226" s="113"/>
      <c r="AV226" s="113"/>
      <c r="AW226" s="113"/>
      <c r="AX226" s="113"/>
      <c r="AY226" s="117"/>
      <c r="AZ226" s="113"/>
      <c r="BA226" s="113"/>
      <c r="BB226" s="113"/>
      <c r="BC226" s="113"/>
      <c r="BD226" s="113"/>
      <c r="BE226" s="113"/>
      <c r="BF226" s="113"/>
      <c r="BG226" s="113"/>
      <c r="BH226" s="1"/>
      <c r="BI226" s="2"/>
      <c r="BJ226" s="1"/>
      <c r="BK226" s="113">
        <f>+BK7+BK64</f>
        <v>3033.31</v>
      </c>
      <c r="BL226" s="1"/>
      <c r="BM226" s="117"/>
      <c r="BN226" s="117"/>
      <c r="BO226" s="117"/>
      <c r="BP226" s="117"/>
      <c r="BQ226" s="117"/>
      <c r="BR226" s="113"/>
      <c r="BS226" s="113"/>
      <c r="BT226" s="113"/>
      <c r="BU226" s="113"/>
      <c r="BV226" s="113"/>
      <c r="BW226" s="113"/>
      <c r="BX226" s="113"/>
      <c r="BY226" s="113"/>
      <c r="BZ226" s="117"/>
      <c r="CA226" s="113"/>
      <c r="CB226" s="113"/>
      <c r="CC226" s="113"/>
      <c r="CD226" s="113"/>
      <c r="CE226" s="113"/>
      <c r="CF226" s="113"/>
      <c r="CG226" s="117"/>
      <c r="CH226" s="113"/>
      <c r="CI226" s="113"/>
      <c r="CJ226" s="113"/>
      <c r="CK226" s="113"/>
      <c r="CL226" s="113"/>
      <c r="CM226" s="113"/>
      <c r="CN226" s="113"/>
      <c r="CO226" s="113"/>
      <c r="CP226" s="113"/>
      <c r="CQ226" s="113"/>
      <c r="CR226" s="117"/>
      <c r="CS226" s="113"/>
      <c r="CT226" s="113"/>
      <c r="CU226" s="113"/>
      <c r="CV226" s="113"/>
      <c r="CW226" s="113"/>
      <c r="CX226" s="113"/>
      <c r="CY226" s="117"/>
      <c r="CZ226" s="113"/>
      <c r="DA226" s="113"/>
      <c r="DB226" s="113"/>
      <c r="DC226" s="113"/>
      <c r="DD226" s="113"/>
    </row>
    <row r="227" spans="1:108" hidden="1">
      <c r="A227" s="1"/>
      <c r="B227" s="1"/>
      <c r="C227" s="1"/>
      <c r="D227" s="2"/>
      <c r="E227" s="2"/>
      <c r="F227" s="3"/>
      <c r="G227" s="3"/>
      <c r="H227" s="1"/>
      <c r="I227" s="1"/>
      <c r="J227" s="113"/>
      <c r="K227" s="113"/>
      <c r="L227" s="113"/>
      <c r="M227" s="113"/>
      <c r="N227" s="113"/>
      <c r="O227" s="113"/>
      <c r="P227" s="117"/>
      <c r="Q227" s="113"/>
      <c r="R227" s="113"/>
      <c r="S227" s="113"/>
      <c r="T227" s="113"/>
      <c r="U227" s="113"/>
      <c r="V227" s="113"/>
      <c r="W227" s="117"/>
      <c r="X227" s="113"/>
      <c r="Y227" s="113"/>
      <c r="Z227" s="113"/>
      <c r="AA227" s="113"/>
      <c r="AB227" s="113"/>
      <c r="AC227" s="113"/>
      <c r="AD227" s="117"/>
      <c r="AE227" s="113"/>
      <c r="AF227" s="113"/>
      <c r="AG227" s="113"/>
      <c r="AH227" s="113"/>
      <c r="AI227" s="113"/>
      <c r="AJ227" s="113"/>
      <c r="AK227" s="117"/>
      <c r="AL227" s="113"/>
      <c r="AM227" s="113"/>
      <c r="AN227" s="113"/>
      <c r="AO227" s="113"/>
      <c r="AP227" s="113"/>
      <c r="AQ227" s="113"/>
      <c r="AR227" s="113"/>
      <c r="AS227" s="113"/>
      <c r="AT227" s="113"/>
      <c r="AU227" s="113"/>
      <c r="AV227" s="113"/>
      <c r="AW227" s="113"/>
      <c r="AX227" s="113"/>
      <c r="AY227" s="117"/>
      <c r="AZ227" s="113"/>
      <c r="BA227" s="113"/>
      <c r="BB227" s="113"/>
      <c r="BC227" s="113"/>
      <c r="BD227" s="113"/>
      <c r="BE227" s="113"/>
      <c r="BF227" s="113"/>
      <c r="BG227" s="113"/>
      <c r="BH227" s="1"/>
      <c r="BI227" s="2"/>
      <c r="BJ227" s="1"/>
      <c r="BK227" s="113">
        <v>0</v>
      </c>
      <c r="BL227" s="1"/>
      <c r="BM227" s="117"/>
      <c r="BN227" s="117"/>
      <c r="BO227" s="117"/>
      <c r="BP227" s="117"/>
      <c r="BQ227" s="117"/>
      <c r="BR227" s="113"/>
      <c r="BS227" s="113"/>
      <c r="BT227" s="113"/>
      <c r="BU227" s="113"/>
      <c r="BV227" s="113"/>
      <c r="BW227" s="113"/>
      <c r="BX227" s="113"/>
      <c r="BY227" s="113"/>
      <c r="BZ227" s="117"/>
      <c r="CA227" s="113"/>
      <c r="CB227" s="113"/>
      <c r="CC227" s="113"/>
      <c r="CD227" s="113"/>
      <c r="CE227" s="113"/>
      <c r="CF227" s="113"/>
      <c r="CG227" s="117"/>
      <c r="CH227" s="113"/>
      <c r="CI227" s="113"/>
      <c r="CJ227" s="113"/>
      <c r="CK227" s="113"/>
      <c r="CL227" s="113"/>
      <c r="CM227" s="113"/>
      <c r="CN227" s="113"/>
      <c r="CO227" s="113"/>
      <c r="CP227" s="113"/>
      <c r="CQ227" s="113"/>
      <c r="CR227" s="117"/>
      <c r="CS227" s="113"/>
      <c r="CT227" s="113"/>
      <c r="CU227" s="113"/>
      <c r="CV227" s="113"/>
      <c r="CW227" s="113"/>
      <c r="CX227" s="113"/>
      <c r="CY227" s="117"/>
      <c r="CZ227" s="113"/>
      <c r="DA227" s="113"/>
      <c r="DB227" s="113"/>
      <c r="DC227" s="113"/>
      <c r="DD227" s="113"/>
    </row>
    <row r="228" spans="1:108" hidden="1">
      <c r="A228" s="1"/>
      <c r="B228" s="1"/>
      <c r="C228" s="1"/>
      <c r="D228" s="2"/>
      <c r="E228" s="2"/>
      <c r="F228" s="3"/>
      <c r="G228" s="3"/>
      <c r="H228" s="1"/>
      <c r="I228" s="1"/>
      <c r="J228" s="113"/>
      <c r="K228" s="113"/>
      <c r="L228" s="113"/>
      <c r="M228" s="113"/>
      <c r="N228" s="113"/>
      <c r="O228" s="113"/>
      <c r="P228" s="117"/>
      <c r="Q228" s="113"/>
      <c r="R228" s="113"/>
      <c r="S228" s="113"/>
      <c r="T228" s="113"/>
      <c r="U228" s="113"/>
      <c r="V228" s="113"/>
      <c r="W228" s="117"/>
      <c r="X228" s="113"/>
      <c r="Y228" s="113"/>
      <c r="Z228" s="113"/>
      <c r="AA228" s="113"/>
      <c r="AB228" s="113"/>
      <c r="AC228" s="113"/>
      <c r="AD228" s="117"/>
      <c r="AE228" s="113"/>
      <c r="AF228" s="113"/>
      <c r="AG228" s="113"/>
      <c r="AH228" s="113"/>
      <c r="AI228" s="113"/>
      <c r="AJ228" s="113"/>
      <c r="AK228" s="117"/>
      <c r="AL228" s="113"/>
      <c r="AM228" s="113"/>
      <c r="AN228" s="113"/>
      <c r="AO228" s="113"/>
      <c r="AP228" s="113"/>
      <c r="AQ228" s="113"/>
      <c r="AR228" s="113"/>
      <c r="AS228" s="113"/>
      <c r="AT228" s="113"/>
      <c r="AU228" s="113"/>
      <c r="AV228" s="113"/>
      <c r="AW228" s="113"/>
      <c r="AX228" s="113"/>
      <c r="AY228" s="117"/>
      <c r="AZ228" s="113"/>
      <c r="BA228" s="113"/>
      <c r="BB228" s="113"/>
      <c r="BC228" s="113"/>
      <c r="BD228" s="113"/>
      <c r="BE228" s="113"/>
      <c r="BF228" s="113"/>
      <c r="BG228" s="113"/>
      <c r="BH228" s="1"/>
      <c r="BI228" s="2"/>
      <c r="BJ228" s="1"/>
      <c r="BK228" s="113">
        <f>+BK9+BK11+BK63</f>
        <v>37305.39</v>
      </c>
      <c r="BL228" s="1"/>
      <c r="BM228" s="117"/>
      <c r="BN228" s="117"/>
      <c r="BO228" s="117"/>
      <c r="BP228" s="117"/>
      <c r="BQ228" s="117"/>
      <c r="BR228" s="113"/>
      <c r="BS228" s="113"/>
      <c r="BT228" s="113"/>
      <c r="BU228" s="113"/>
      <c r="BV228" s="113"/>
      <c r="BW228" s="113"/>
      <c r="BX228" s="113"/>
      <c r="BY228" s="113"/>
      <c r="BZ228" s="117"/>
      <c r="CA228" s="113"/>
      <c r="CB228" s="113"/>
      <c r="CC228" s="113"/>
      <c r="CD228" s="113"/>
      <c r="CE228" s="113"/>
      <c r="CF228" s="113"/>
      <c r="CG228" s="117"/>
      <c r="CH228" s="113"/>
      <c r="CI228" s="113"/>
      <c r="CJ228" s="113"/>
      <c r="CK228" s="113"/>
      <c r="CL228" s="113"/>
      <c r="CM228" s="113"/>
      <c r="CN228" s="113"/>
      <c r="CO228" s="113"/>
      <c r="CP228" s="113"/>
      <c r="CQ228" s="113"/>
      <c r="CR228" s="117"/>
      <c r="CS228" s="113"/>
      <c r="CT228" s="113"/>
      <c r="CU228" s="113"/>
      <c r="CV228" s="113"/>
      <c r="CW228" s="113"/>
      <c r="CX228" s="113"/>
      <c r="CY228" s="117"/>
      <c r="CZ228" s="113"/>
      <c r="DA228" s="113"/>
      <c r="DB228" s="113"/>
      <c r="DC228" s="113"/>
      <c r="DD228" s="113"/>
    </row>
    <row r="229" spans="1:108" hidden="1">
      <c r="A229" s="1"/>
      <c r="B229" s="1"/>
      <c r="C229" s="1"/>
      <c r="D229" s="2"/>
      <c r="E229" s="2"/>
      <c r="F229" s="3"/>
      <c r="G229" s="3"/>
      <c r="H229" s="1"/>
      <c r="I229" s="1"/>
      <c r="J229" s="113"/>
      <c r="K229" s="113"/>
      <c r="L229" s="113"/>
      <c r="M229" s="113"/>
      <c r="N229" s="113"/>
      <c r="O229" s="113"/>
      <c r="P229" s="117"/>
      <c r="Q229" s="113"/>
      <c r="R229" s="113"/>
      <c r="S229" s="113"/>
      <c r="T229" s="113"/>
      <c r="U229" s="113"/>
      <c r="V229" s="113"/>
      <c r="W229" s="117"/>
      <c r="X229" s="113"/>
      <c r="Y229" s="113"/>
      <c r="Z229" s="113"/>
      <c r="AA229" s="113"/>
      <c r="AB229" s="113"/>
      <c r="AC229" s="113"/>
      <c r="AD229" s="117"/>
      <c r="AE229" s="113"/>
      <c r="AF229" s="113"/>
      <c r="AG229" s="113"/>
      <c r="AH229" s="113"/>
      <c r="AI229" s="113"/>
      <c r="AJ229" s="113"/>
      <c r="AK229" s="117"/>
      <c r="AL229" s="113"/>
      <c r="AM229" s="113"/>
      <c r="AN229" s="113"/>
      <c r="AO229" s="113"/>
      <c r="AP229" s="113"/>
      <c r="AQ229" s="113"/>
      <c r="AR229" s="113"/>
      <c r="AS229" s="113"/>
      <c r="AT229" s="113"/>
      <c r="AU229" s="113"/>
      <c r="AV229" s="113"/>
      <c r="AW229" s="113"/>
      <c r="AX229" s="113"/>
      <c r="AY229" s="117"/>
      <c r="AZ229" s="113"/>
      <c r="BA229" s="113"/>
      <c r="BB229" s="113"/>
      <c r="BC229" s="113"/>
      <c r="BD229" s="113"/>
      <c r="BE229" s="113"/>
      <c r="BF229" s="113"/>
      <c r="BG229" s="113"/>
      <c r="BH229" s="1"/>
      <c r="BI229" s="2"/>
      <c r="BJ229" s="1"/>
      <c r="BK229" s="113" t="e">
        <f>+BK12+#REF!</f>
        <v>#REF!</v>
      </c>
      <c r="BL229" s="1"/>
      <c r="BM229" s="117"/>
      <c r="BN229" s="117"/>
      <c r="BO229" s="117"/>
      <c r="BP229" s="117"/>
      <c r="BQ229" s="117"/>
      <c r="BR229" s="113"/>
      <c r="BS229" s="113"/>
      <c r="BT229" s="113"/>
      <c r="BU229" s="113"/>
      <c r="BV229" s="113"/>
      <c r="BW229" s="113"/>
      <c r="BX229" s="113"/>
      <c r="BY229" s="113"/>
      <c r="BZ229" s="117"/>
      <c r="CA229" s="113"/>
      <c r="CB229" s="113"/>
      <c r="CC229" s="113"/>
      <c r="CD229" s="113"/>
      <c r="CE229" s="113"/>
      <c r="CF229" s="113"/>
      <c r="CG229" s="117"/>
      <c r="CH229" s="113"/>
      <c r="CI229" s="113"/>
      <c r="CJ229" s="113"/>
      <c r="CK229" s="113"/>
      <c r="CL229" s="113"/>
      <c r="CM229" s="113"/>
      <c r="CN229" s="113"/>
      <c r="CO229" s="113"/>
      <c r="CP229" s="113"/>
      <c r="CQ229" s="113"/>
      <c r="CR229" s="117"/>
      <c r="CS229" s="113"/>
      <c r="CT229" s="113"/>
      <c r="CU229" s="113"/>
      <c r="CV229" s="113"/>
      <c r="CW229" s="113"/>
      <c r="CX229" s="113"/>
      <c r="CY229" s="117"/>
      <c r="CZ229" s="113"/>
      <c r="DA229" s="113"/>
      <c r="DB229" s="113"/>
      <c r="DC229" s="113"/>
      <c r="DD229" s="113"/>
    </row>
    <row r="230" spans="1:108" hidden="1">
      <c r="A230" s="1"/>
      <c r="B230" s="1"/>
      <c r="C230" s="1"/>
      <c r="D230" s="2"/>
      <c r="E230" s="2"/>
      <c r="F230" s="3"/>
      <c r="G230" s="3"/>
      <c r="H230" s="1"/>
      <c r="I230" s="1"/>
      <c r="J230" s="113"/>
      <c r="K230" s="113"/>
      <c r="L230" s="113"/>
      <c r="M230" s="113"/>
      <c r="N230" s="113"/>
      <c r="O230" s="113"/>
      <c r="P230" s="117"/>
      <c r="Q230" s="113"/>
      <c r="R230" s="113"/>
      <c r="S230" s="113"/>
      <c r="T230" s="113"/>
      <c r="U230" s="113"/>
      <c r="V230" s="113"/>
      <c r="W230" s="117"/>
      <c r="X230" s="113"/>
      <c r="Y230" s="113"/>
      <c r="Z230" s="113"/>
      <c r="AA230" s="113"/>
      <c r="AB230" s="113"/>
      <c r="AC230" s="113"/>
      <c r="AD230" s="117"/>
      <c r="AE230" s="113"/>
      <c r="AF230" s="113"/>
      <c r="AG230" s="113"/>
      <c r="AH230" s="113"/>
      <c r="AI230" s="113"/>
      <c r="AJ230" s="113"/>
      <c r="AK230" s="117"/>
      <c r="AL230" s="113"/>
      <c r="AM230" s="113"/>
      <c r="AN230" s="113"/>
      <c r="AO230" s="113"/>
      <c r="AP230" s="113"/>
      <c r="AQ230" s="113"/>
      <c r="AR230" s="113"/>
      <c r="AS230" s="113"/>
      <c r="AT230" s="113"/>
      <c r="AU230" s="113"/>
      <c r="AV230" s="113"/>
      <c r="AW230" s="113"/>
      <c r="AX230" s="113"/>
      <c r="AY230" s="117"/>
      <c r="AZ230" s="113"/>
      <c r="BA230" s="113"/>
      <c r="BB230" s="113"/>
      <c r="BC230" s="113"/>
      <c r="BD230" s="113"/>
      <c r="BE230" s="113"/>
      <c r="BF230" s="113"/>
      <c r="BG230" s="113"/>
      <c r="BH230" s="1"/>
      <c r="BI230" s="2"/>
      <c r="BJ230" s="1"/>
      <c r="BK230" s="113">
        <v>0</v>
      </c>
      <c r="BL230" s="1"/>
      <c r="BM230" s="117"/>
      <c r="BN230" s="117"/>
      <c r="BO230" s="117"/>
      <c r="BP230" s="117"/>
      <c r="BQ230" s="117"/>
      <c r="BR230" s="113"/>
      <c r="BS230" s="113"/>
      <c r="BT230" s="113"/>
      <c r="BU230" s="113"/>
      <c r="BV230" s="113"/>
      <c r="BW230" s="113"/>
      <c r="BX230" s="113"/>
      <c r="BY230" s="113"/>
      <c r="BZ230" s="117"/>
      <c r="CA230" s="113"/>
      <c r="CB230" s="113"/>
      <c r="CC230" s="113"/>
      <c r="CD230" s="113"/>
      <c r="CE230" s="113"/>
      <c r="CF230" s="113"/>
      <c r="CG230" s="117"/>
      <c r="CH230" s="113"/>
      <c r="CI230" s="113"/>
      <c r="CJ230" s="113"/>
      <c r="CK230" s="113"/>
      <c r="CL230" s="113"/>
      <c r="CM230" s="113"/>
      <c r="CN230" s="113"/>
      <c r="CO230" s="113"/>
      <c r="CP230" s="113"/>
      <c r="CQ230" s="113"/>
      <c r="CR230" s="117"/>
      <c r="CS230" s="113"/>
      <c r="CT230" s="113"/>
      <c r="CU230" s="113"/>
      <c r="CV230" s="113"/>
      <c r="CW230" s="113"/>
      <c r="CX230" s="113"/>
      <c r="CY230" s="117"/>
      <c r="CZ230" s="113"/>
      <c r="DA230" s="113"/>
      <c r="DB230" s="113"/>
      <c r="DC230" s="113"/>
      <c r="DD230" s="113"/>
    </row>
    <row r="231" spans="1:108" hidden="1">
      <c r="A231" s="1"/>
      <c r="B231" s="1"/>
      <c r="C231" s="1"/>
      <c r="D231" s="2"/>
      <c r="E231" s="2"/>
      <c r="F231" s="3"/>
      <c r="G231" s="3"/>
      <c r="H231" s="1"/>
      <c r="I231" s="1"/>
      <c r="J231" s="113"/>
      <c r="K231" s="113"/>
      <c r="L231" s="113"/>
      <c r="M231" s="113"/>
      <c r="N231" s="113"/>
      <c r="O231" s="113"/>
      <c r="P231" s="117"/>
      <c r="Q231" s="113"/>
      <c r="R231" s="113"/>
      <c r="S231" s="113"/>
      <c r="T231" s="113"/>
      <c r="U231" s="113"/>
      <c r="V231" s="113"/>
      <c r="W231" s="117"/>
      <c r="X231" s="113"/>
      <c r="Y231" s="113"/>
      <c r="Z231" s="113"/>
      <c r="AA231" s="113"/>
      <c r="AB231" s="113"/>
      <c r="AC231" s="113"/>
      <c r="AD231" s="117"/>
      <c r="AE231" s="113"/>
      <c r="AF231" s="113"/>
      <c r="AG231" s="113"/>
      <c r="AH231" s="113"/>
      <c r="AI231" s="113"/>
      <c r="AJ231" s="113"/>
      <c r="AK231" s="117"/>
      <c r="AL231" s="113"/>
      <c r="AM231" s="113"/>
      <c r="AN231" s="113"/>
      <c r="AO231" s="113"/>
      <c r="AP231" s="113"/>
      <c r="AQ231" s="113"/>
      <c r="AR231" s="113"/>
      <c r="AS231" s="113"/>
      <c r="AT231" s="113"/>
      <c r="AU231" s="113"/>
      <c r="AV231" s="113"/>
      <c r="AW231" s="113"/>
      <c r="AX231" s="113"/>
      <c r="AY231" s="117"/>
      <c r="AZ231" s="113"/>
      <c r="BA231" s="113"/>
      <c r="BB231" s="113"/>
      <c r="BC231" s="113"/>
      <c r="BD231" s="113"/>
      <c r="BE231" s="113"/>
      <c r="BF231" s="113"/>
      <c r="BG231" s="113"/>
      <c r="BH231" s="1"/>
      <c r="BI231" s="2"/>
      <c r="BJ231" s="1"/>
      <c r="BK231" s="113">
        <f>+BK119</f>
        <v>0</v>
      </c>
      <c r="BL231" s="1"/>
      <c r="BM231" s="117"/>
      <c r="BN231" s="117"/>
      <c r="BO231" s="117"/>
      <c r="BP231" s="117"/>
      <c r="BQ231" s="117"/>
      <c r="BR231" s="113"/>
      <c r="BS231" s="113"/>
      <c r="BT231" s="113"/>
      <c r="BU231" s="113"/>
      <c r="BV231" s="113"/>
      <c r="BW231" s="113"/>
      <c r="BX231" s="113"/>
      <c r="BY231" s="113"/>
      <c r="BZ231" s="117"/>
      <c r="CA231" s="113"/>
      <c r="CB231" s="113"/>
      <c r="CC231" s="113"/>
      <c r="CD231" s="113"/>
      <c r="CE231" s="113"/>
      <c r="CF231" s="113"/>
      <c r="CG231" s="117"/>
      <c r="CH231" s="113"/>
      <c r="CI231" s="113"/>
      <c r="CJ231" s="113"/>
      <c r="CK231" s="113"/>
      <c r="CL231" s="113"/>
      <c r="CM231" s="113"/>
      <c r="CN231" s="113"/>
      <c r="CO231" s="113"/>
      <c r="CP231" s="113"/>
      <c r="CQ231" s="113"/>
      <c r="CR231" s="117"/>
      <c r="CS231" s="113"/>
      <c r="CT231" s="113"/>
      <c r="CU231" s="113"/>
      <c r="CV231" s="113"/>
      <c r="CW231" s="113"/>
      <c r="CX231" s="113"/>
      <c r="CY231" s="117"/>
      <c r="CZ231" s="113"/>
      <c r="DA231" s="113"/>
      <c r="DB231" s="113"/>
      <c r="DC231" s="113"/>
      <c r="DD231" s="113"/>
    </row>
    <row r="232" spans="1:108" hidden="1">
      <c r="BK232" s="113">
        <f>+BK17</f>
        <v>34790</v>
      </c>
    </row>
    <row r="233" spans="1:108" hidden="1">
      <c r="BK233" s="113"/>
    </row>
    <row r="234" spans="1:108" hidden="1">
      <c r="BK234" s="113"/>
    </row>
    <row r="235" spans="1:108" hidden="1">
      <c r="BK235" s="113" t="e">
        <f>+BK77+#REF!+#REF!+BK79+BK73+#REF!+BK67+BK59+BK60+BK57+BK58+#REF!+BK62+BK22+BK23+BK26+BK117+#REF!+BK137+BK145</f>
        <v>#REF!</v>
      </c>
    </row>
    <row r="236" spans="1:108" hidden="1">
      <c r="BK236" s="113"/>
    </row>
    <row r="237" spans="1:108" hidden="1">
      <c r="BK237" s="113" t="e">
        <f>+#REF!</f>
        <v>#REF!</v>
      </c>
    </row>
    <row r="238" spans="1:108" hidden="1">
      <c r="BK238" s="113"/>
    </row>
    <row r="239" spans="1:108" hidden="1">
      <c r="BK239" s="123" t="e">
        <f>SUM(BK219:BK237)</f>
        <v>#REF!</v>
      </c>
    </row>
    <row r="240" spans="1:108" hidden="1">
      <c r="BK240" s="113" t="e">
        <f>+BK216-BK239</f>
        <v>#REF!</v>
      </c>
    </row>
    <row r="241" spans="1:127" hidden="1">
      <c r="BK241" s="113" t="e">
        <f>+BK7+BK8+BK9+BK10+BK11+BK12+BK13+#REF!+BK76+BK77+#REF!+#REF!+BK79+BK63+BK17+BK73+#REF!+BK67+#REF!+BK56+BK59+BK60+#REF!+#REF!+#REF!+#REF!+BK22+BK23+#REF!+BK24+BK25+#REF!+BK26+BK28+BK29+BK30+BK34+BK35+#REF!+#REF!+BK64+BK65+BK66+BK81+#REF!+#REF!+BK87+BK110+#REF!+#REF!+#REF!</f>
        <v>#REF!</v>
      </c>
    </row>
    <row r="242" spans="1:127" hidden="1">
      <c r="BK242" s="113" t="e">
        <f>+BK88+BK89+BK90+BK91+BK115+BK116+BK117+#REF!+#REF!+#REF!+BK111+BK97+#REF!+BK147</f>
        <v>#REF!</v>
      </c>
    </row>
    <row r="243" spans="1:127" hidden="1">
      <c r="BK243" s="113" t="e">
        <f>+#REF!+BK119</f>
        <v>#REF!</v>
      </c>
    </row>
    <row r="244" spans="1:127" hidden="1">
      <c r="BK244" s="113" t="e">
        <f>+BK124+#REF!</f>
        <v>#REF!</v>
      </c>
    </row>
    <row r="245" spans="1:127" hidden="1">
      <c r="BK245" s="113" t="e">
        <f>+#REF!+#REF!+#REF!+#REF!+#REF!+#REF!+BK145+BK146</f>
        <v>#REF!</v>
      </c>
    </row>
    <row r="246" spans="1:127" hidden="1">
      <c r="BK246" s="113" t="e">
        <f>SUM(BK241:BK245)</f>
        <v>#REF!</v>
      </c>
    </row>
    <row r="247" spans="1:127" hidden="1">
      <c r="BK247" s="113"/>
    </row>
    <row r="248" spans="1:127" hidden="1">
      <c r="A248" s="1"/>
      <c r="B248" s="1"/>
      <c r="C248" s="1"/>
      <c r="D248" s="2"/>
      <c r="E248" s="2"/>
      <c r="F248" s="3"/>
      <c r="G248" s="3"/>
      <c r="H248" s="1"/>
      <c r="I248" s="1"/>
      <c r="J248" s="113">
        <f t="shared" ref="J248:AO248" si="363">SUBTOTAL(9,J18:J129)</f>
        <v>39636216.700000003</v>
      </c>
      <c r="K248" s="113">
        <f t="shared" si="363"/>
        <v>1017000</v>
      </c>
      <c r="L248" s="113">
        <f t="shared" si="363"/>
        <v>0</v>
      </c>
      <c r="M248" s="113">
        <f t="shared" si="363"/>
        <v>8141620</v>
      </c>
      <c r="N248" s="113">
        <f t="shared" si="363"/>
        <v>44037780</v>
      </c>
      <c r="O248" s="113">
        <f t="shared" si="363"/>
        <v>0</v>
      </c>
      <c r="P248" s="113">
        <f t="shared" si="363"/>
        <v>92832616.700000003</v>
      </c>
      <c r="Q248" s="113">
        <f t="shared" si="363"/>
        <v>180508740.13999999</v>
      </c>
      <c r="R248" s="113">
        <f t="shared" si="363"/>
        <v>2672000</v>
      </c>
      <c r="S248" s="113">
        <f t="shared" si="363"/>
        <v>0</v>
      </c>
      <c r="T248" s="113">
        <f t="shared" si="363"/>
        <v>34140160</v>
      </c>
      <c r="U248" s="113">
        <f t="shared" si="363"/>
        <v>70293020</v>
      </c>
      <c r="V248" s="113">
        <f t="shared" si="363"/>
        <v>0</v>
      </c>
      <c r="W248" s="113">
        <f t="shared" si="363"/>
        <v>287613920.13999999</v>
      </c>
      <c r="X248" s="113">
        <f t="shared" si="363"/>
        <v>202344467</v>
      </c>
      <c r="Y248" s="113">
        <f t="shared" si="363"/>
        <v>4942000</v>
      </c>
      <c r="Z248" s="113">
        <f t="shared" si="363"/>
        <v>0</v>
      </c>
      <c r="AA248" s="113">
        <f t="shared" si="363"/>
        <v>54086700</v>
      </c>
      <c r="AB248" s="113">
        <f t="shared" si="363"/>
        <v>105011540</v>
      </c>
      <c r="AC248" s="113">
        <f t="shared" si="363"/>
        <v>0</v>
      </c>
      <c r="AD248" s="113">
        <f t="shared" si="363"/>
        <v>366384707</v>
      </c>
      <c r="AE248" s="113">
        <f t="shared" si="363"/>
        <v>155574404</v>
      </c>
      <c r="AF248" s="113">
        <f t="shared" si="363"/>
        <v>2994000</v>
      </c>
      <c r="AG248" s="113">
        <f t="shared" si="363"/>
        <v>0</v>
      </c>
      <c r="AH248" s="113">
        <f t="shared" si="363"/>
        <v>37301400</v>
      </c>
      <c r="AI248" s="113">
        <f t="shared" si="363"/>
        <v>108293220</v>
      </c>
      <c r="AJ248" s="113">
        <f t="shared" si="363"/>
        <v>0</v>
      </c>
      <c r="AK248" s="113">
        <f t="shared" si="363"/>
        <v>304163024</v>
      </c>
      <c r="AL248" s="113">
        <f t="shared" si="363"/>
        <v>578063827.84000003</v>
      </c>
      <c r="AM248" s="113">
        <f t="shared" si="363"/>
        <v>11625000</v>
      </c>
      <c r="AN248" s="113">
        <f t="shared" si="363"/>
        <v>0</v>
      </c>
      <c r="AO248" s="113">
        <f t="shared" si="363"/>
        <v>133669880</v>
      </c>
      <c r="AP248" s="113">
        <f t="shared" ref="AP248:BF248" si="364">SUBTOTAL(9,AP18:AP129)</f>
        <v>327635560</v>
      </c>
      <c r="AQ248" s="113">
        <f t="shared" si="364"/>
        <v>0</v>
      </c>
      <c r="AR248" s="113">
        <f t="shared" si="364"/>
        <v>1050994267.8399999</v>
      </c>
      <c r="AS248" s="113">
        <f t="shared" si="364"/>
        <v>457138948</v>
      </c>
      <c r="AT248" s="113">
        <f t="shared" si="364"/>
        <v>0</v>
      </c>
      <c r="AU248" s="113">
        <f t="shared" si="364"/>
        <v>0</v>
      </c>
      <c r="AV248" s="113">
        <f t="shared" si="364"/>
        <v>1381000</v>
      </c>
      <c r="AW248" s="113">
        <f t="shared" si="364"/>
        <v>44645000</v>
      </c>
      <c r="AX248" s="113">
        <f t="shared" si="364"/>
        <v>0</v>
      </c>
      <c r="AY248" s="113">
        <f t="shared" si="364"/>
        <v>503164948</v>
      </c>
      <c r="AZ248" s="113">
        <f t="shared" si="364"/>
        <v>1035202775.8399999</v>
      </c>
      <c r="BA248" s="113">
        <f t="shared" si="364"/>
        <v>11625000</v>
      </c>
      <c r="BB248" s="113">
        <f t="shared" si="364"/>
        <v>0</v>
      </c>
      <c r="BC248" s="113">
        <f t="shared" si="364"/>
        <v>135050880</v>
      </c>
      <c r="BD248" s="113">
        <f t="shared" si="364"/>
        <v>372280560</v>
      </c>
      <c r="BE248" s="113">
        <f t="shared" si="364"/>
        <v>0</v>
      </c>
      <c r="BF248" s="113">
        <f t="shared" si="364"/>
        <v>1554159215.8399999</v>
      </c>
      <c r="BG248" s="113"/>
      <c r="BH248" s="1"/>
      <c r="BI248" s="2"/>
      <c r="BJ248" s="1"/>
      <c r="BK248" s="113"/>
      <c r="BL248" s="1"/>
      <c r="BM248" s="113" t="e">
        <f t="shared" ref="BM248:BS248" si="365">SUBTOTAL(9,BM18:BM129)</f>
        <v>#REF!</v>
      </c>
      <c r="BN248" s="113" t="e">
        <f t="shared" si="365"/>
        <v>#REF!</v>
      </c>
      <c r="BO248" s="113" t="e">
        <f t="shared" si="365"/>
        <v>#REF!</v>
      </c>
      <c r="BP248" s="113" t="e">
        <f t="shared" si="365"/>
        <v>#REF!</v>
      </c>
      <c r="BQ248" s="113">
        <f t="shared" si="365"/>
        <v>106761.08599999998</v>
      </c>
      <c r="BR248" s="113">
        <f t="shared" si="365"/>
        <v>823745.18984000001</v>
      </c>
      <c r="BS248" s="113">
        <f t="shared" si="365"/>
        <v>930506.27584000002</v>
      </c>
      <c r="BT248" s="113"/>
      <c r="BU248" s="113"/>
      <c r="BV248" s="113"/>
      <c r="BW248" s="113"/>
      <c r="BX248" s="113"/>
      <c r="BY248" s="113"/>
      <c r="BZ248" s="117"/>
      <c r="CA248" s="113"/>
      <c r="CB248" s="113"/>
      <c r="CC248" s="113"/>
      <c r="CD248" s="113"/>
      <c r="CE248" s="113"/>
      <c r="CF248" s="113"/>
      <c r="CG248" s="117"/>
      <c r="CH248" s="113"/>
      <c r="CI248" s="113"/>
      <c r="CJ248" s="113"/>
      <c r="CK248" s="113"/>
      <c r="CL248" s="113"/>
      <c r="CM248" s="113"/>
      <c r="CN248" s="113"/>
      <c r="CO248" s="113"/>
      <c r="CP248" s="113"/>
      <c r="CQ248" s="113"/>
      <c r="CR248" s="117"/>
      <c r="CS248" s="113"/>
      <c r="CT248" s="113"/>
      <c r="CU248" s="113"/>
      <c r="CV248" s="113"/>
      <c r="CW248" s="113"/>
      <c r="CX248" s="113"/>
      <c r="CY248" s="117"/>
      <c r="CZ248" s="113"/>
      <c r="DA248" s="113"/>
      <c r="DB248" s="113"/>
      <c r="DC248" s="113"/>
      <c r="DD248" s="113"/>
      <c r="DE248" s="1"/>
    </row>
    <row r="249" spans="1:127" s="42" customFormat="1" hidden="1">
      <c r="A249" s="1"/>
      <c r="B249" s="1"/>
      <c r="C249" s="1"/>
      <c r="D249" s="2"/>
      <c r="E249" s="2"/>
      <c r="F249" s="3"/>
      <c r="G249" s="3"/>
      <c r="H249" s="1"/>
      <c r="I249" s="1"/>
      <c r="J249" s="113"/>
      <c r="K249" s="113"/>
      <c r="L249" s="113"/>
      <c r="M249" s="113"/>
      <c r="N249" s="113"/>
      <c r="O249" s="113"/>
      <c r="P249" s="113"/>
      <c r="Q249" s="113"/>
      <c r="R249" s="113"/>
      <c r="S249" s="113"/>
      <c r="T249" s="113"/>
      <c r="U249" s="113"/>
      <c r="V249" s="113"/>
      <c r="W249" s="113"/>
      <c r="X249" s="113"/>
      <c r="Y249" s="113"/>
      <c r="Z249" s="113"/>
      <c r="AA249" s="113"/>
      <c r="AB249" s="113"/>
      <c r="AC249" s="113"/>
      <c r="AD249" s="113"/>
      <c r="AE249" s="113"/>
      <c r="AF249" s="113"/>
      <c r="AG249" s="113"/>
      <c r="AH249" s="113"/>
      <c r="AI249" s="113"/>
      <c r="AJ249" s="113"/>
      <c r="AK249" s="113"/>
      <c r="AL249" s="113"/>
      <c r="AM249" s="113"/>
      <c r="AN249" s="113"/>
      <c r="AO249" s="113"/>
      <c r="AP249" s="113"/>
      <c r="AQ249" s="113"/>
      <c r="AR249" s="113"/>
      <c r="AS249" s="113"/>
      <c r="AT249" s="113"/>
      <c r="AU249" s="113"/>
      <c r="AV249" s="113"/>
      <c r="AW249" s="113"/>
      <c r="AX249" s="113"/>
      <c r="AY249" s="113"/>
      <c r="AZ249" s="113"/>
      <c r="BA249" s="113"/>
      <c r="BB249" s="113"/>
      <c r="BC249" s="113"/>
      <c r="BD249" s="113"/>
      <c r="BE249" s="113"/>
      <c r="BF249" s="113"/>
      <c r="BG249" s="113"/>
      <c r="BH249" s="1"/>
      <c r="BI249" s="2"/>
      <c r="BJ249" s="1"/>
      <c r="BK249" s="113"/>
      <c r="BL249" s="1"/>
      <c r="BM249" s="113"/>
      <c r="BN249" s="113"/>
      <c r="BO249" s="113"/>
      <c r="BP249" s="113"/>
      <c r="BQ249" s="113"/>
      <c r="BR249" s="113"/>
      <c r="BS249" s="113"/>
      <c r="BT249" s="113"/>
      <c r="BU249" s="113"/>
      <c r="BV249" s="113"/>
      <c r="BW249" s="113"/>
      <c r="BX249" s="113"/>
      <c r="BY249" s="113"/>
      <c r="BZ249" s="117"/>
      <c r="CA249" s="113"/>
      <c r="CB249" s="113"/>
      <c r="CC249" s="113"/>
      <c r="CD249" s="113"/>
      <c r="CE249" s="113"/>
      <c r="CF249" s="113"/>
      <c r="CG249" s="117"/>
      <c r="CH249" s="113"/>
      <c r="CI249" s="113"/>
      <c r="CJ249" s="113"/>
      <c r="CK249" s="113"/>
      <c r="CL249" s="113"/>
      <c r="CM249" s="113"/>
      <c r="CN249" s="113"/>
      <c r="CO249" s="113"/>
      <c r="CP249" s="113"/>
      <c r="CQ249" s="113"/>
      <c r="CR249" s="117"/>
      <c r="CS249" s="113"/>
      <c r="CT249" s="113"/>
      <c r="CU249" s="113"/>
      <c r="CV249" s="113"/>
      <c r="CW249" s="113"/>
      <c r="CX249" s="113"/>
      <c r="CY249" s="117"/>
      <c r="CZ249" s="113"/>
      <c r="DA249" s="113"/>
      <c r="DB249" s="113"/>
      <c r="DC249" s="113"/>
      <c r="DD249" s="113"/>
      <c r="DE249" s="1"/>
      <c r="DF249" s="113"/>
      <c r="DG249" s="113"/>
      <c r="DH249" s="113"/>
      <c r="DI249" s="113"/>
      <c r="DJ249" s="113"/>
      <c r="DK249" s="113"/>
      <c r="DL249" s="113"/>
      <c r="DM249" s="113"/>
      <c r="DN249" s="113"/>
      <c r="DO249" s="113"/>
      <c r="DP249" s="113"/>
      <c r="DQ249" s="113"/>
      <c r="DR249" s="113"/>
      <c r="DS249" s="113"/>
      <c r="DT249" s="113"/>
      <c r="DU249" s="113"/>
      <c r="DV249" s="113"/>
      <c r="DW249" s="113"/>
    </row>
    <row r="250" spans="1:127" hidden="1">
      <c r="A250" s="1"/>
      <c r="B250" s="1"/>
      <c r="C250" s="1"/>
      <c r="D250" s="2"/>
      <c r="E250" s="2"/>
      <c r="F250" s="3"/>
      <c r="G250" s="3"/>
      <c r="H250" s="1"/>
      <c r="I250" s="1"/>
      <c r="J250" s="113"/>
      <c r="K250" s="113"/>
      <c r="L250" s="113"/>
      <c r="M250" s="113"/>
      <c r="N250" s="113"/>
      <c r="O250" s="113"/>
      <c r="P250" s="117"/>
      <c r="Q250" s="113"/>
      <c r="R250" s="113"/>
      <c r="S250" s="113"/>
      <c r="T250" s="113"/>
      <c r="U250" s="113"/>
      <c r="V250" s="113"/>
      <c r="W250" s="117"/>
      <c r="X250" s="113"/>
      <c r="Y250" s="113"/>
      <c r="Z250" s="113"/>
      <c r="AA250" s="113"/>
      <c r="AB250" s="113"/>
      <c r="AC250" s="113"/>
      <c r="AD250" s="117"/>
      <c r="AE250" s="113"/>
      <c r="AF250" s="113"/>
      <c r="AG250" s="113"/>
      <c r="AH250" s="113"/>
      <c r="AI250" s="113"/>
      <c r="AJ250" s="113"/>
      <c r="AK250" s="117"/>
      <c r="AL250" s="113"/>
      <c r="AM250" s="113"/>
      <c r="AN250" s="113"/>
      <c r="AO250" s="113"/>
      <c r="AP250" s="113"/>
      <c r="AQ250" s="113"/>
      <c r="AR250" s="113"/>
      <c r="AS250" s="113"/>
      <c r="AT250" s="113"/>
      <c r="AU250" s="113"/>
      <c r="AV250" s="113"/>
      <c r="AW250" s="113"/>
      <c r="AX250" s="113"/>
      <c r="AY250" s="117"/>
      <c r="AZ250" s="113"/>
      <c r="BA250" s="113"/>
      <c r="BB250" s="113"/>
      <c r="BC250" s="113"/>
      <c r="BD250" s="113"/>
      <c r="BE250" s="113"/>
      <c r="BF250" s="113"/>
      <c r="BG250" s="113"/>
      <c r="BH250" s="1"/>
      <c r="BI250" s="2"/>
      <c r="BJ250" s="1"/>
      <c r="BK250" s="113"/>
      <c r="BL250" s="1"/>
      <c r="BM250" s="117"/>
      <c r="BN250" s="117"/>
      <c r="BO250" s="117"/>
      <c r="BP250" s="117"/>
      <c r="BQ250" s="117"/>
      <c r="BR250" s="113"/>
      <c r="BS250" s="113"/>
      <c r="BT250" s="113"/>
      <c r="BU250" s="113"/>
      <c r="BV250" s="113"/>
      <c r="BW250" s="113"/>
      <c r="BX250" s="113"/>
      <c r="BY250" s="113"/>
      <c r="BZ250" s="117"/>
      <c r="CA250" s="113"/>
      <c r="CB250" s="113"/>
      <c r="CC250" s="113"/>
      <c r="CD250" s="113"/>
      <c r="CE250" s="113"/>
      <c r="CF250" s="113"/>
      <c r="CG250" s="117"/>
      <c r="CH250" s="113"/>
      <c r="CI250" s="113"/>
      <c r="CJ250" s="113"/>
      <c r="CK250" s="113"/>
      <c r="CL250" s="113"/>
      <c r="CM250" s="113"/>
      <c r="CN250" s="113"/>
      <c r="CO250" s="113"/>
      <c r="CP250" s="113"/>
      <c r="CQ250" s="113"/>
      <c r="CR250" s="117"/>
      <c r="CS250" s="113"/>
      <c r="CT250" s="113"/>
      <c r="CU250" s="113"/>
      <c r="CV250" s="113"/>
      <c r="CW250" s="113"/>
      <c r="CX250" s="113"/>
      <c r="CY250" s="117"/>
      <c r="CZ250" s="113"/>
      <c r="DA250" s="113"/>
      <c r="DB250" s="113"/>
      <c r="DC250" s="113"/>
      <c r="DD250" s="113"/>
      <c r="DE250" s="1"/>
    </row>
    <row r="251" spans="1:127" hidden="1">
      <c r="A251" s="1"/>
      <c r="B251" s="1"/>
      <c r="C251" s="1"/>
      <c r="D251" s="2"/>
      <c r="E251" s="2"/>
      <c r="F251" s="3"/>
      <c r="G251" s="3"/>
      <c r="H251" s="1"/>
      <c r="I251" s="1"/>
      <c r="J251" s="113"/>
      <c r="K251" s="113"/>
      <c r="L251" s="113"/>
      <c r="M251" s="113"/>
      <c r="N251" s="113"/>
      <c r="O251" s="113"/>
      <c r="P251" s="117"/>
      <c r="Q251" s="113"/>
      <c r="R251" s="113"/>
      <c r="S251" s="113"/>
      <c r="T251" s="113"/>
      <c r="U251" s="113"/>
      <c r="V251" s="113"/>
      <c r="W251" s="117"/>
      <c r="X251" s="113"/>
      <c r="Y251" s="113"/>
      <c r="Z251" s="113"/>
      <c r="AA251" s="113"/>
      <c r="AB251" s="113"/>
      <c r="AC251" s="113"/>
      <c r="AD251" s="117"/>
      <c r="AE251" s="113"/>
      <c r="AF251" s="113"/>
      <c r="AG251" s="113"/>
      <c r="AH251" s="113"/>
      <c r="AI251" s="113"/>
      <c r="AJ251" s="113"/>
      <c r="AK251" s="117"/>
      <c r="AL251" s="113"/>
      <c r="AM251" s="113"/>
      <c r="AN251" s="113"/>
      <c r="AO251" s="113"/>
      <c r="AP251" s="113"/>
      <c r="AQ251" s="113"/>
      <c r="AR251" s="113"/>
      <c r="AS251" s="113"/>
      <c r="AT251" s="113"/>
      <c r="AU251" s="113"/>
      <c r="AV251" s="113"/>
      <c r="AW251" s="113"/>
      <c r="AX251" s="113"/>
      <c r="AY251" s="117"/>
      <c r="AZ251" s="113"/>
      <c r="BA251" s="113"/>
      <c r="BB251" s="113"/>
      <c r="BC251" s="113"/>
      <c r="BD251" s="113"/>
      <c r="BE251" s="113"/>
      <c r="BF251" s="113"/>
      <c r="BG251" s="113"/>
      <c r="BH251" s="1"/>
      <c r="BI251" s="2"/>
      <c r="BJ251" s="1"/>
      <c r="BK251" s="113"/>
      <c r="BL251" s="1"/>
      <c r="BM251" s="117"/>
      <c r="BN251" s="117"/>
      <c r="BO251" s="117"/>
      <c r="BP251" s="117"/>
      <c r="BQ251" s="117"/>
      <c r="BR251" s="113"/>
      <c r="BS251" s="113"/>
      <c r="BT251" s="113"/>
      <c r="BU251" s="113"/>
      <c r="BV251" s="113"/>
      <c r="BW251" s="113"/>
      <c r="BX251" s="113"/>
      <c r="BY251" s="113"/>
      <c r="BZ251" s="117"/>
      <c r="CA251" s="113"/>
      <c r="CB251" s="113"/>
      <c r="CC251" s="113"/>
      <c r="CD251" s="113"/>
      <c r="CE251" s="113"/>
      <c r="CF251" s="113"/>
      <c r="CG251" s="117"/>
      <c r="CH251" s="113"/>
      <c r="CI251" s="113"/>
      <c r="CJ251" s="113"/>
      <c r="CK251" s="113"/>
      <c r="CL251" s="113"/>
      <c r="CM251" s="113"/>
      <c r="CN251" s="113"/>
      <c r="CO251" s="113"/>
      <c r="CP251" s="113"/>
      <c r="CQ251" s="113"/>
      <c r="CR251" s="117"/>
      <c r="CS251" s="113"/>
      <c r="CT251" s="113"/>
      <c r="CU251" s="113"/>
      <c r="CV251" s="113"/>
      <c r="CW251" s="113"/>
      <c r="CX251" s="113"/>
      <c r="CY251" s="117"/>
      <c r="CZ251" s="113"/>
      <c r="DA251" s="113"/>
      <c r="DB251" s="113"/>
      <c r="DC251" s="113"/>
      <c r="DD251" s="113"/>
      <c r="DE251" s="1"/>
    </row>
    <row r="252" spans="1:127" hidden="1">
      <c r="A252" s="1"/>
      <c r="B252" s="1"/>
      <c r="C252" s="1"/>
      <c r="D252" s="2"/>
      <c r="E252" s="2"/>
      <c r="F252" s="3"/>
      <c r="G252" s="3"/>
      <c r="H252" s="1"/>
      <c r="I252" s="1"/>
      <c r="J252" s="113"/>
      <c r="K252" s="113"/>
      <c r="L252" s="113"/>
      <c r="M252" s="113"/>
      <c r="N252" s="113"/>
      <c r="O252" s="113"/>
      <c r="P252" s="117"/>
      <c r="Q252" s="113"/>
      <c r="R252" s="113"/>
      <c r="S252" s="113"/>
      <c r="T252" s="113"/>
      <c r="U252" s="113"/>
      <c r="V252" s="113"/>
      <c r="W252" s="117"/>
      <c r="X252" s="113"/>
      <c r="Y252" s="113"/>
      <c r="Z252" s="113"/>
      <c r="AA252" s="113"/>
      <c r="AB252" s="113"/>
      <c r="AC252" s="113"/>
      <c r="AD252" s="117"/>
      <c r="AE252" s="113"/>
      <c r="AF252" s="113"/>
      <c r="AG252" s="113"/>
      <c r="AH252" s="113"/>
      <c r="AI252" s="113"/>
      <c r="AJ252" s="113"/>
      <c r="AK252" s="117"/>
      <c r="AL252" s="113"/>
      <c r="AM252" s="113"/>
      <c r="AN252" s="113"/>
      <c r="AO252" s="113"/>
      <c r="AP252" s="113"/>
      <c r="AQ252" s="113"/>
      <c r="AR252" s="113"/>
      <c r="AS252" s="113"/>
      <c r="AT252" s="113"/>
      <c r="AU252" s="113"/>
      <c r="AV252" s="113"/>
      <c r="AW252" s="113"/>
      <c r="AX252" s="113"/>
      <c r="AY252" s="117"/>
      <c r="AZ252" s="113"/>
      <c r="BA252" s="113"/>
      <c r="BB252" s="113"/>
      <c r="BC252" s="113"/>
      <c r="BD252" s="113"/>
      <c r="BE252" s="113"/>
      <c r="BF252" s="113"/>
      <c r="BG252" s="113"/>
      <c r="BH252" s="1"/>
      <c r="BI252" s="2"/>
      <c r="BJ252" s="1"/>
      <c r="BK252" s="113"/>
      <c r="BL252" s="1"/>
      <c r="BM252" s="117"/>
      <c r="BN252" s="117"/>
      <c r="BO252" s="117"/>
      <c r="BP252" s="117"/>
      <c r="BQ252" s="117"/>
      <c r="BR252" s="113"/>
      <c r="BS252" s="113"/>
      <c r="BT252" s="113"/>
      <c r="BU252" s="113"/>
      <c r="BV252" s="113"/>
      <c r="BW252" s="113"/>
      <c r="BX252" s="113"/>
      <c r="BY252" s="113"/>
      <c r="BZ252" s="117"/>
      <c r="CA252" s="113"/>
      <c r="CB252" s="113"/>
      <c r="CC252" s="113"/>
      <c r="CD252" s="113"/>
      <c r="CE252" s="113"/>
      <c r="CF252" s="113"/>
      <c r="CG252" s="117"/>
      <c r="CH252" s="113"/>
      <c r="CI252" s="113"/>
      <c r="CJ252" s="113"/>
      <c r="CK252" s="113"/>
      <c r="CL252" s="113"/>
      <c r="CM252" s="113"/>
      <c r="CN252" s="113"/>
      <c r="CO252" s="113"/>
      <c r="CP252" s="113"/>
      <c r="CQ252" s="113"/>
      <c r="CR252" s="117"/>
      <c r="CS252" s="113"/>
      <c r="CT252" s="113"/>
      <c r="CU252" s="113"/>
      <c r="CV252" s="113"/>
      <c r="CW252" s="113"/>
      <c r="CX252" s="113"/>
      <c r="CY252" s="117"/>
      <c r="CZ252" s="113"/>
      <c r="DA252" s="113"/>
      <c r="DB252" s="113"/>
      <c r="DC252" s="113"/>
      <c r="DD252" s="113"/>
      <c r="DE252" s="1"/>
    </row>
    <row r="253" spans="1:127" hidden="1">
      <c r="A253" s="1"/>
      <c r="B253" s="1"/>
      <c r="C253" s="1"/>
      <c r="D253" s="2"/>
      <c r="E253" s="2"/>
      <c r="F253" s="3"/>
      <c r="G253" s="3"/>
      <c r="H253" s="1"/>
      <c r="I253" s="1"/>
      <c r="J253" s="113"/>
      <c r="K253" s="113"/>
      <c r="L253" s="113"/>
      <c r="M253" s="113"/>
      <c r="N253" s="113"/>
      <c r="O253" s="113"/>
      <c r="P253" s="117"/>
      <c r="Q253" s="113"/>
      <c r="R253" s="113"/>
      <c r="S253" s="113"/>
      <c r="T253" s="113"/>
      <c r="U253" s="113"/>
      <c r="V253" s="113"/>
      <c r="W253" s="117"/>
      <c r="X253" s="113"/>
      <c r="Y253" s="113"/>
      <c r="Z253" s="113"/>
      <c r="AA253" s="113"/>
      <c r="AB253" s="113"/>
      <c r="AC253" s="113"/>
      <c r="AD253" s="117"/>
      <c r="AE253" s="113"/>
      <c r="AF253" s="113"/>
      <c r="AG253" s="113"/>
      <c r="AH253" s="113"/>
      <c r="AI253" s="113"/>
      <c r="AJ253" s="113"/>
      <c r="AK253" s="117"/>
      <c r="AL253" s="113"/>
      <c r="AM253" s="113"/>
      <c r="AN253" s="113"/>
      <c r="AO253" s="113"/>
      <c r="AP253" s="113"/>
      <c r="AQ253" s="113"/>
      <c r="AR253" s="113"/>
      <c r="AS253" s="113"/>
      <c r="AT253" s="113"/>
      <c r="AU253" s="113"/>
      <c r="AV253" s="113"/>
      <c r="AW253" s="113"/>
      <c r="AX253" s="113"/>
      <c r="AY253" s="117"/>
      <c r="AZ253" s="113"/>
      <c r="BA253" s="113"/>
      <c r="BB253" s="113"/>
      <c r="BC253" s="113"/>
      <c r="BD253" s="113"/>
      <c r="BE253" s="113"/>
      <c r="BF253" s="113"/>
      <c r="BG253" s="113"/>
      <c r="BH253" s="1"/>
      <c r="BI253" s="2"/>
      <c r="BJ253" s="1"/>
      <c r="BK253" s="113"/>
      <c r="BL253" s="1"/>
      <c r="BM253" s="117"/>
      <c r="BN253" s="117"/>
      <c r="BO253" s="117"/>
      <c r="BP253" s="117"/>
      <c r="BQ253" s="117"/>
      <c r="BR253" s="113"/>
      <c r="BS253" s="113"/>
      <c r="BT253" s="113"/>
      <c r="BU253" s="113"/>
      <c r="BV253" s="113"/>
      <c r="BW253" s="113"/>
      <c r="BX253" s="113"/>
      <c r="BY253" s="113"/>
      <c r="BZ253" s="117"/>
      <c r="CA253" s="113"/>
      <c r="CB253" s="113"/>
      <c r="CC253" s="113"/>
      <c r="CD253" s="113"/>
      <c r="CE253" s="113"/>
      <c r="CF253" s="113"/>
      <c r="CG253" s="117"/>
      <c r="CH253" s="113"/>
      <c r="CI253" s="113"/>
      <c r="CJ253" s="113"/>
      <c r="CK253" s="113"/>
      <c r="CL253" s="113"/>
      <c r="CM253" s="113"/>
      <c r="CN253" s="113"/>
      <c r="CO253" s="113"/>
      <c r="CP253" s="113"/>
      <c r="CQ253" s="113"/>
      <c r="CR253" s="117"/>
      <c r="CS253" s="113"/>
      <c r="CT253" s="113"/>
      <c r="CU253" s="113"/>
      <c r="CV253" s="113"/>
      <c r="CW253" s="113"/>
      <c r="CX253" s="113"/>
      <c r="CY253" s="117"/>
      <c r="CZ253" s="113"/>
      <c r="DA253" s="113"/>
      <c r="DB253" s="113"/>
      <c r="DC253" s="113"/>
      <c r="DD253" s="113"/>
      <c r="DE253" s="1"/>
    </row>
    <row r="254" spans="1:127" hidden="1">
      <c r="A254" s="1"/>
      <c r="B254" s="1"/>
      <c r="C254" s="1"/>
      <c r="D254" s="2"/>
      <c r="E254" s="2"/>
      <c r="F254" s="3"/>
      <c r="G254" s="3"/>
      <c r="H254" s="1"/>
      <c r="I254" s="1"/>
      <c r="J254" s="113"/>
      <c r="K254" s="113"/>
      <c r="L254" s="113"/>
      <c r="M254" s="113"/>
      <c r="N254" s="113"/>
      <c r="O254" s="113"/>
      <c r="P254" s="117"/>
      <c r="Q254" s="113"/>
      <c r="R254" s="113"/>
      <c r="S254" s="113"/>
      <c r="T254" s="113"/>
      <c r="U254" s="113"/>
      <c r="V254" s="113"/>
      <c r="W254" s="117"/>
      <c r="X254" s="113"/>
      <c r="Y254" s="113"/>
      <c r="Z254" s="113"/>
      <c r="AA254" s="113"/>
      <c r="AB254" s="113"/>
      <c r="AC254" s="113"/>
      <c r="AD254" s="117"/>
      <c r="AE254" s="113"/>
      <c r="AF254" s="113"/>
      <c r="AG254" s="113"/>
      <c r="AH254" s="113"/>
      <c r="AI254" s="113"/>
      <c r="AJ254" s="113"/>
      <c r="AK254" s="117"/>
      <c r="AL254" s="113"/>
      <c r="AM254" s="113"/>
      <c r="AN254" s="113"/>
      <c r="AO254" s="113"/>
      <c r="AP254" s="113"/>
      <c r="AQ254" s="113"/>
      <c r="AR254" s="113"/>
      <c r="AS254" s="113"/>
      <c r="AT254" s="113"/>
      <c r="AU254" s="113"/>
      <c r="AV254" s="113"/>
      <c r="AW254" s="113"/>
      <c r="AX254" s="113"/>
      <c r="AY254" s="117"/>
      <c r="AZ254" s="113"/>
      <c r="BA254" s="113"/>
      <c r="BB254" s="113"/>
      <c r="BC254" s="113"/>
      <c r="BD254" s="113"/>
      <c r="BE254" s="113"/>
      <c r="BF254" s="113"/>
      <c r="BG254" s="113"/>
      <c r="BH254" s="1"/>
      <c r="BI254" s="2"/>
      <c r="BJ254" s="1"/>
      <c r="BK254" s="113"/>
      <c r="BL254" s="1"/>
      <c r="BM254" s="117"/>
      <c r="BN254" s="117"/>
      <c r="BO254" s="117"/>
      <c r="BP254" s="117"/>
      <c r="BQ254" s="117"/>
      <c r="BR254" s="113"/>
      <c r="BS254" s="113"/>
      <c r="BT254" s="113"/>
      <c r="BU254" s="113"/>
      <c r="BV254" s="113"/>
      <c r="BW254" s="113"/>
      <c r="BX254" s="113"/>
      <c r="BY254" s="113"/>
      <c r="BZ254" s="117"/>
      <c r="CA254" s="113"/>
      <c r="CB254" s="113"/>
      <c r="CC254" s="113"/>
      <c r="CD254" s="113"/>
      <c r="CE254" s="113"/>
      <c r="CF254" s="113"/>
      <c r="CG254" s="117"/>
      <c r="CH254" s="113"/>
      <c r="CI254" s="113"/>
      <c r="CJ254" s="113"/>
      <c r="CK254" s="113"/>
      <c r="CL254" s="113"/>
      <c r="CM254" s="113"/>
      <c r="CN254" s="113"/>
      <c r="CO254" s="113"/>
      <c r="CP254" s="113"/>
      <c r="CQ254" s="113"/>
      <c r="CR254" s="117"/>
      <c r="CS254" s="113"/>
      <c r="CT254" s="113"/>
      <c r="CU254" s="113"/>
      <c r="CV254" s="113"/>
      <c r="CW254" s="113"/>
      <c r="CX254" s="113"/>
      <c r="CY254" s="117"/>
      <c r="CZ254" s="113"/>
      <c r="DA254" s="113"/>
      <c r="DB254" s="113"/>
      <c r="DC254" s="113"/>
      <c r="DD254" s="113"/>
      <c r="DE254" s="1"/>
    </row>
    <row r="255" spans="1:127" hidden="1">
      <c r="A255" s="1"/>
      <c r="B255" s="1"/>
      <c r="C255" s="1"/>
      <c r="D255" s="2"/>
      <c r="E255" s="2"/>
      <c r="F255" s="3"/>
      <c r="G255" s="3"/>
      <c r="H255" s="1"/>
      <c r="I255" s="1"/>
      <c r="J255" s="113"/>
      <c r="K255" s="113"/>
      <c r="L255" s="113"/>
      <c r="M255" s="113"/>
      <c r="N255" s="113"/>
      <c r="O255" s="113"/>
      <c r="P255" s="117"/>
      <c r="Q255" s="113"/>
      <c r="R255" s="113"/>
      <c r="S255" s="113"/>
      <c r="T255" s="113"/>
      <c r="U255" s="113"/>
      <c r="V255" s="113"/>
      <c r="W255" s="117"/>
      <c r="X255" s="113"/>
      <c r="Y255" s="113"/>
      <c r="Z255" s="113"/>
      <c r="AA255" s="113"/>
      <c r="AB255" s="113"/>
      <c r="AC255" s="113"/>
      <c r="AD255" s="117"/>
      <c r="AE255" s="113"/>
      <c r="AF255" s="113"/>
      <c r="AG255" s="113"/>
      <c r="AH255" s="113"/>
      <c r="AI255" s="113"/>
      <c r="AJ255" s="113"/>
      <c r="AK255" s="117"/>
      <c r="AL255" s="113"/>
      <c r="AM255" s="113"/>
      <c r="AN255" s="113"/>
      <c r="AO255" s="113"/>
      <c r="AP255" s="113"/>
      <c r="AQ255" s="113"/>
      <c r="AR255" s="113"/>
      <c r="AS255" s="113"/>
      <c r="AT255" s="113"/>
      <c r="AU255" s="113"/>
      <c r="AV255" s="113"/>
      <c r="AW255" s="113"/>
      <c r="AX255" s="113"/>
      <c r="AY255" s="117"/>
      <c r="AZ255" s="113"/>
      <c r="BA255" s="113"/>
      <c r="BB255" s="113"/>
      <c r="BC255" s="113"/>
      <c r="BD255" s="113"/>
      <c r="BE255" s="113"/>
      <c r="BF255" s="113"/>
      <c r="BG255" s="113"/>
      <c r="BH255" s="1"/>
      <c r="BI255" s="2"/>
      <c r="BJ255" s="1"/>
      <c r="BK255" s="113"/>
      <c r="BL255" s="1"/>
      <c r="BM255" s="117"/>
      <c r="BN255" s="117"/>
      <c r="BO255" s="117"/>
      <c r="BP255" s="117"/>
      <c r="BQ255" s="117"/>
      <c r="BR255" s="113"/>
      <c r="BS255" s="113"/>
      <c r="BT255" s="113"/>
      <c r="BU255" s="113"/>
      <c r="BV255" s="113"/>
      <c r="BW255" s="113"/>
      <c r="BX255" s="113"/>
      <c r="BY255" s="113"/>
      <c r="BZ255" s="117"/>
      <c r="CA255" s="113"/>
      <c r="CB255" s="113"/>
      <c r="CC255" s="113"/>
      <c r="CD255" s="113"/>
      <c r="CE255" s="113"/>
      <c r="CF255" s="113"/>
      <c r="CG255" s="117"/>
      <c r="CH255" s="113"/>
      <c r="CI255" s="113"/>
      <c r="CJ255" s="113"/>
      <c r="CK255" s="113"/>
      <c r="CL255" s="113"/>
      <c r="CM255" s="113"/>
      <c r="CN255" s="113"/>
      <c r="CO255" s="113"/>
      <c r="CP255" s="113"/>
      <c r="CQ255" s="113"/>
      <c r="CR255" s="117"/>
      <c r="CS255" s="113"/>
      <c r="CT255" s="113"/>
      <c r="CU255" s="113"/>
      <c r="CV255" s="113"/>
      <c r="CW255" s="113"/>
      <c r="CX255" s="113"/>
      <c r="CY255" s="117"/>
      <c r="CZ255" s="113"/>
      <c r="DA255" s="113"/>
      <c r="DB255" s="113"/>
      <c r="DC255" s="113"/>
      <c r="DD255" s="113"/>
      <c r="DE255" s="1"/>
    </row>
    <row r="256" spans="1:127" hidden="1">
      <c r="A256" s="1"/>
      <c r="B256" s="1"/>
      <c r="C256" s="1"/>
      <c r="D256" s="2"/>
      <c r="E256" s="2"/>
      <c r="F256" s="3"/>
      <c r="G256" s="3"/>
      <c r="H256" s="1"/>
      <c r="I256" s="1"/>
      <c r="J256" s="113"/>
      <c r="K256" s="113"/>
      <c r="L256" s="113"/>
      <c r="M256" s="113"/>
      <c r="N256" s="113"/>
      <c r="O256" s="113"/>
      <c r="P256" s="117"/>
      <c r="Q256" s="113"/>
      <c r="R256" s="113"/>
      <c r="S256" s="113"/>
      <c r="T256" s="113"/>
      <c r="U256" s="113"/>
      <c r="V256" s="113"/>
      <c r="W256" s="117"/>
      <c r="X256" s="113"/>
      <c r="Y256" s="113"/>
      <c r="Z256" s="113"/>
      <c r="AA256" s="113"/>
      <c r="AB256" s="113"/>
      <c r="AC256" s="113"/>
      <c r="AD256" s="117"/>
      <c r="AE256" s="113"/>
      <c r="AF256" s="113"/>
      <c r="AG256" s="113"/>
      <c r="AH256" s="113"/>
      <c r="AI256" s="113"/>
      <c r="AJ256" s="113"/>
      <c r="AK256" s="117"/>
      <c r="AL256" s="113"/>
      <c r="AM256" s="113"/>
      <c r="AN256" s="113"/>
      <c r="AO256" s="113"/>
      <c r="AP256" s="113"/>
      <c r="AQ256" s="113"/>
      <c r="AR256" s="113"/>
      <c r="AS256" s="113"/>
      <c r="AT256" s="113"/>
      <c r="AU256" s="113"/>
      <c r="AV256" s="113"/>
      <c r="AW256" s="113"/>
      <c r="AX256" s="113"/>
      <c r="AY256" s="117"/>
      <c r="AZ256" s="113"/>
      <c r="BA256" s="113"/>
      <c r="BB256" s="113"/>
      <c r="BC256" s="113"/>
      <c r="BD256" s="113"/>
      <c r="BE256" s="113"/>
      <c r="BF256" s="113"/>
      <c r="BG256" s="113"/>
      <c r="BH256" s="1"/>
      <c r="BI256" s="2"/>
      <c r="BJ256" s="1"/>
      <c r="BK256" s="113"/>
      <c r="BL256" s="1"/>
      <c r="BM256" s="117"/>
      <c r="BN256" s="117"/>
      <c r="BO256" s="117"/>
      <c r="BP256" s="117"/>
      <c r="BQ256" s="117"/>
      <c r="BR256" s="113"/>
      <c r="BS256" s="113"/>
      <c r="BT256" s="113"/>
      <c r="BU256" s="113"/>
      <c r="BV256" s="113"/>
      <c r="BW256" s="113"/>
      <c r="BX256" s="113"/>
      <c r="BY256" s="113"/>
      <c r="BZ256" s="117"/>
      <c r="CA256" s="113"/>
      <c r="CB256" s="113"/>
      <c r="CC256" s="113"/>
      <c r="CD256" s="113"/>
      <c r="CE256" s="113"/>
      <c r="CF256" s="113"/>
      <c r="CG256" s="117"/>
      <c r="CH256" s="113"/>
      <c r="CI256" s="113"/>
      <c r="CJ256" s="113"/>
      <c r="CK256" s="113"/>
      <c r="CL256" s="113"/>
      <c r="CM256" s="113"/>
      <c r="CN256" s="113"/>
      <c r="CO256" s="113"/>
      <c r="CP256" s="113"/>
      <c r="CQ256" s="113"/>
      <c r="CR256" s="117"/>
      <c r="CS256" s="113"/>
      <c r="CT256" s="113"/>
      <c r="CU256" s="113"/>
      <c r="CV256" s="113"/>
      <c r="CW256" s="113"/>
      <c r="CX256" s="113"/>
      <c r="CY256" s="117"/>
      <c r="CZ256" s="113"/>
      <c r="DA256" s="113"/>
      <c r="DB256" s="113"/>
      <c r="DC256" s="113"/>
      <c r="DD256" s="113"/>
      <c r="DE256" s="1"/>
    </row>
    <row r="257"/>
  </sheetData>
  <mergeCells count="59">
    <mergeCell ref="CB2:CK2"/>
    <mergeCell ref="BK1:BL1"/>
    <mergeCell ref="BS2:BS3"/>
    <mergeCell ref="BT2:CA2"/>
    <mergeCell ref="BM2:BM3"/>
    <mergeCell ref="BN2:BN3"/>
    <mergeCell ref="DD1:DD3"/>
    <mergeCell ref="AZ2:BF2"/>
    <mergeCell ref="BK2:BK3"/>
    <mergeCell ref="BL2:BL3"/>
    <mergeCell ref="BM1:BS1"/>
    <mergeCell ref="BT1:CA1"/>
    <mergeCell ref="CB1:CK1"/>
    <mergeCell ref="CL1:CS1"/>
    <mergeCell ref="CT1:DB1"/>
    <mergeCell ref="DC1:DC3"/>
    <mergeCell ref="CT2:DB2"/>
    <mergeCell ref="CL2:CS2"/>
    <mergeCell ref="BQ2:BQ3"/>
    <mergeCell ref="BR2:BR3"/>
    <mergeCell ref="BO2:BO3"/>
    <mergeCell ref="BP2:BP3"/>
    <mergeCell ref="I1:I3"/>
    <mergeCell ref="J1:P1"/>
    <mergeCell ref="Q1:W1"/>
    <mergeCell ref="BJ22:BJ27"/>
    <mergeCell ref="X1:AD1"/>
    <mergeCell ref="BJ10:BJ16"/>
    <mergeCell ref="BJ18:BJ19"/>
    <mergeCell ref="BJ1:BJ3"/>
    <mergeCell ref="AE1:AK1"/>
    <mergeCell ref="BI1:BI3"/>
    <mergeCell ref="AZ1:BF1"/>
    <mergeCell ref="BH1:BH3"/>
    <mergeCell ref="BJ62:BJ71"/>
    <mergeCell ref="AS1:AY1"/>
    <mergeCell ref="AL1:AR1"/>
    <mergeCell ref="J2:P2"/>
    <mergeCell ref="Q2:W2"/>
    <mergeCell ref="X2:AD2"/>
    <mergeCell ref="AE2:AK2"/>
    <mergeCell ref="AS2:AY2"/>
    <mergeCell ref="AL2:AR2"/>
    <mergeCell ref="AZ135:BE135"/>
    <mergeCell ref="AZ136:BE136"/>
    <mergeCell ref="BJ103:BJ104"/>
    <mergeCell ref="A1:A3"/>
    <mergeCell ref="B1:B3"/>
    <mergeCell ref="C1:C3"/>
    <mergeCell ref="F1:F3"/>
    <mergeCell ref="G1:G3"/>
    <mergeCell ref="D1:E1"/>
    <mergeCell ref="D2:D3"/>
    <mergeCell ref="E2:E3"/>
    <mergeCell ref="H1:H3"/>
    <mergeCell ref="BJ74:BJ75"/>
    <mergeCell ref="BJ81:BJ85"/>
    <mergeCell ref="BJ92:BJ96"/>
    <mergeCell ref="BJ55:BJ61"/>
  </mergeCells>
  <printOptions horizontalCentered="1"/>
  <pageMargins left="0.33" right="0.36" top="0.75" bottom="0.75" header="0.3" footer="0.3"/>
  <pageSetup paperSize="9" scale="56" pageOrder="overThenDown" orientation="landscape" r:id="rId1"/>
  <headerFooter>
    <oddHeader xml:space="preserve">&amp;C&amp;"Arial,Bold"&amp;12Chapter 10: Accelerating Infrastructure Development 
Annex B: List of Strategic Core Investment Programs and Projects (CIPs) with Annual Investment Targets By Source of Financing
</oddHeader>
    <oddFooter>&amp;C&amp;"Arial,Bold"&amp;12 2011-2016 Revalidated Public Investment Program &amp;R&amp;"Arial,Regular"&amp;10Page &amp;P of &amp;N</oddFooter>
  </headerFooter>
  <rowBreaks count="12" manualBreakCount="12">
    <brk id="18" max="57" man="1"/>
    <brk id="26" max="57" man="1"/>
    <brk id="35" max="57" man="1"/>
    <brk id="47" max="57" man="1"/>
    <brk id="59" max="57" man="1"/>
    <brk id="66" max="57" man="1"/>
    <brk id="72" max="57" man="1"/>
    <brk id="78" max="57" man="1"/>
    <brk id="85" max="16383" man="1"/>
    <brk id="96" max="57" man="1"/>
    <brk id="111" max="57" man="1"/>
    <brk id="122" max="57" man="1"/>
  </rowBreaks>
  <colBreaks count="7" manualBreakCount="7">
    <brk id="9" max="137" man="1"/>
    <brk id="16" max="137" man="1"/>
    <brk id="23" max="137" man="1"/>
    <brk id="30" max="137" man="1"/>
    <brk id="37" max="137" man="1"/>
    <brk id="44" max="137" man="1"/>
    <brk id="51" max="13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2" ma:contentTypeDescription="Create a new document." ma:contentTypeScope="" ma:versionID="a7d47b6d51dbf5e68b9ceec58109abbb">
  <xsd:schema xmlns:xsd="http://www.w3.org/2001/XMLSchema" xmlns:xs="http://www.w3.org/2001/XMLSchema" xmlns:p="http://schemas.microsoft.com/office/2006/metadata/properties" xmlns:ns2="2a4f4df2-35ea-41c7-9e83-0ea62a436e0b" xmlns:ns3="3fe2ab7c-8d91-458b-bd16-bbbac8e4a53b" targetNamespace="http://schemas.microsoft.com/office/2006/metadata/properties" ma:root="true" ma:fieldsID="36fd46cedc825808dc5409dd56485476" ns2:_="" ns3:_="">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22494D-D898-4C20-850C-BFEE813DC2CD}"/>
</file>

<file path=customXml/itemProps2.xml><?xml version="1.0" encoding="utf-8"?>
<ds:datastoreItem xmlns:ds="http://schemas.openxmlformats.org/officeDocument/2006/customXml" ds:itemID="{19C1B452-23BC-4EF1-8253-F0BCAE1FADB2}"/>
</file>

<file path=customXml/itemProps3.xml><?xml version="1.0" encoding="utf-8"?>
<ds:datastoreItem xmlns:ds="http://schemas.openxmlformats.org/officeDocument/2006/customXml" ds:itemID="{FF1C042E-7347-4EED-8BE6-DB2FB52D4B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Chapter 10 Annex B</vt:lpstr>
      <vt:lpstr>'Chapter 10 Annex B'!Print_Area</vt:lpstr>
      <vt:lpstr>'Chapter 10 Annex B'!Print_Titles</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NEDA</dc:creator>
  <cp:lastModifiedBy>NEDA</cp:lastModifiedBy>
  <cp:lastPrinted>2014-10-10T09:04:10Z</cp:lastPrinted>
  <dcterms:created xsi:type="dcterms:W3CDTF">2014-07-08T06:54:19Z</dcterms:created>
  <dcterms:modified xsi:type="dcterms:W3CDTF">2014-10-10T09:04:19Z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ies>
</file>