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524"/>
  <workbookPr defaultThemeVersion="124226"/>
  <xr:revisionPtr revIDLastSave="0" documentId="11_B72A6DDAB0B5CA71F6587412063BD84AE4CFB289" xr6:coauthVersionLast="47" xr6:coauthVersionMax="47" xr10:uidLastSave="{00000000-0000-0000-0000-000000000000}"/>
  <bookViews>
    <workbookView xWindow="9360" yWindow="-15" windowWidth="10455" windowHeight="10200" xr2:uid="{00000000-000D-0000-FFFF-FFFF00000000}"/>
  </bookViews>
  <sheets>
    <sheet name="Chapter 2 Annex B" sheetId="5" r:id="rId1"/>
    <sheet name="B2 Non CIPs by Source of Financ" sheetId="2" state="hidden" r:id="rId2"/>
    <sheet name="Sheet1" sheetId="3" state="hidden" r:id="rId3"/>
  </sheets>
  <externalReferences>
    <externalReference r:id="rId4"/>
  </externalReferences>
  <definedNames>
    <definedName name="_xlnm.Print_Area" localSheetId="1">'B2 Non CIPs by Source of Financ'!$A$1:$AY$30</definedName>
    <definedName name="_xlnm.Print_Area" localSheetId="0">'Chapter 2 Annex B'!$A$1:$AY$12</definedName>
    <definedName name="_xlnm.Print_Titles" localSheetId="1">'B2 Non CIPs by Source of Financ'!$A:$A,'B2 Non CIPs by Source of Financ'!$1:$4</definedName>
    <definedName name="_xlnm.Print_Titles" localSheetId="0">'Chapter 2 Annex B'!$A:$A,'Chapter 2 Annex B'!$1:$4</definedName>
  </definedNames>
  <calcPr calcId="125725"/>
</workbook>
</file>

<file path=xl/calcChain.xml><?xml version="1.0" encoding="utf-8"?>
<calcChain xmlns="http://schemas.openxmlformats.org/spreadsheetml/2006/main">
  <c r="AY27" i="2" l="1"/>
  <c r="AY26" i="2"/>
  <c r="AY25" i="2"/>
  <c r="AW25" i="2"/>
  <c r="AY24" i="2"/>
  <c r="AT24" i="2"/>
  <c r="AY23" i="2"/>
  <c r="AT23" i="2"/>
  <c r="AY21" i="2"/>
  <c r="AW21" i="2"/>
  <c r="AY19" i="2"/>
  <c r="AW19" i="2"/>
  <c r="AY18" i="2"/>
  <c r="AW18" i="2"/>
  <c r="AY17" i="2"/>
  <c r="AW17" i="2"/>
  <c r="AY16" i="2"/>
  <c r="AW16" i="2"/>
  <c r="AY15" i="2"/>
  <c r="AW15" i="2"/>
  <c r="AY14" i="2"/>
  <c r="AT14" i="2"/>
  <c r="AY13" i="2"/>
  <c r="AT13" i="2"/>
  <c r="AY10" i="2"/>
  <c r="AY28" i="2"/>
  <c r="AW10" i="2"/>
  <c r="AS28" i="2"/>
  <c r="AA10" i="2"/>
  <c r="AG10" i="2"/>
  <c r="AK10" i="2"/>
  <c r="AM10" i="2"/>
  <c r="W11" i="5"/>
  <c r="X11" i="5"/>
  <c r="Z11" i="5"/>
  <c r="AB11" i="5"/>
  <c r="AC11" i="5"/>
  <c r="AF11" i="5"/>
  <c r="V11" i="5"/>
  <c r="AO11" i="5"/>
  <c r="AP11" i="5"/>
  <c r="AQ11" i="5"/>
  <c r="AR11" i="5"/>
  <c r="AS11" i="5"/>
  <c r="AN11" i="5"/>
  <c r="AI10" i="5"/>
  <c r="AL10" i="5"/>
  <c r="AX10" i="5" s="1"/>
  <c r="AX11" i="5" s="1"/>
  <c r="AH10" i="5"/>
  <c r="AH11" i="5" s="1"/>
  <c r="AE10" i="5"/>
  <c r="AE11" i="5" s="1"/>
  <c r="AD10" i="5"/>
  <c r="AJ10" i="5" s="1"/>
  <c r="Y10" i="5"/>
  <c r="AA10" i="5" s="1"/>
  <c r="AA11" i="5" s="1"/>
  <c r="G44" i="3"/>
  <c r="H44" i="3"/>
  <c r="I44" i="3"/>
  <c r="J44" i="3"/>
  <c r="K44" i="3"/>
  <c r="L44" i="3"/>
  <c r="F44" i="3"/>
  <c r="M29" i="3"/>
  <c r="L14" i="3"/>
  <c r="L18" i="3" s="1"/>
  <c r="L20" i="3" s="1"/>
  <c r="L15" i="3"/>
  <c r="L19" i="3" s="1"/>
  <c r="I15" i="3"/>
  <c r="J15" i="3"/>
  <c r="J19" i="3" s="1"/>
  <c r="AM27" i="2"/>
  <c r="AM26" i="2"/>
  <c r="AG27" i="2"/>
  <c r="AG26" i="2"/>
  <c r="J5" i="3"/>
  <c r="AA27" i="2"/>
  <c r="AA26" i="2"/>
  <c r="I5" i="3" s="1"/>
  <c r="U27" i="2"/>
  <c r="U26" i="2"/>
  <c r="AM25" i="2"/>
  <c r="AK25" i="2"/>
  <c r="M25" i="2"/>
  <c r="O25" i="2"/>
  <c r="U24" i="2"/>
  <c r="P24" i="2"/>
  <c r="J24" i="2"/>
  <c r="O24" i="2"/>
  <c r="AH24" i="2"/>
  <c r="AM24" i="2"/>
  <c r="AM23" i="2"/>
  <c r="AH23" i="2"/>
  <c r="U23" i="2"/>
  <c r="P23" i="2"/>
  <c r="J23" i="2"/>
  <c r="O23" i="2"/>
  <c r="M21" i="2"/>
  <c r="O21" i="2"/>
  <c r="AK21" i="2"/>
  <c r="AM21" i="2"/>
  <c r="AM19" i="2"/>
  <c r="AK19" i="2"/>
  <c r="M19" i="2"/>
  <c r="O19" i="2"/>
  <c r="M18" i="2"/>
  <c r="O18" i="2"/>
  <c r="G5" i="3" s="1"/>
  <c r="K5" i="3" s="1"/>
  <c r="L5" i="3" s="1"/>
  <c r="AM18" i="2"/>
  <c r="AK18" i="2"/>
  <c r="AK17" i="2"/>
  <c r="AM17" i="2"/>
  <c r="AM16" i="2"/>
  <c r="AK16" i="2"/>
  <c r="M17" i="2"/>
  <c r="O17" i="2"/>
  <c r="M16" i="2"/>
  <c r="O16" i="2"/>
  <c r="M15" i="2"/>
  <c r="O15" i="2" s="1"/>
  <c r="S15" i="2"/>
  <c r="U15" i="2"/>
  <c r="Y15" i="2"/>
  <c r="AA15" i="2"/>
  <c r="AE15" i="2"/>
  <c r="AG15" i="2"/>
  <c r="AG28" i="2" s="1"/>
  <c r="J14" i="3" s="1"/>
  <c r="J18" i="3" s="1"/>
  <c r="J20" i="3" s="1"/>
  <c r="AK15" i="2"/>
  <c r="AM15" i="2"/>
  <c r="AM14" i="2"/>
  <c r="AH14" i="2"/>
  <c r="U14" i="2"/>
  <c r="H5" i="3"/>
  <c r="P14" i="2"/>
  <c r="J14" i="2"/>
  <c r="O14" i="2"/>
  <c r="AM13" i="2"/>
  <c r="AM28" i="2"/>
  <c r="AH13" i="2"/>
  <c r="AH28" i="2" s="1"/>
  <c r="AG13" i="2"/>
  <c r="J4" i="3" s="1"/>
  <c r="J7" i="3" s="1"/>
  <c r="AB13" i="2"/>
  <c r="AB28" i="2"/>
  <c r="AA13" i="2"/>
  <c r="I4" i="3"/>
  <c r="V13" i="2"/>
  <c r="U13" i="2"/>
  <c r="P13" i="2"/>
  <c r="P28" i="2"/>
  <c r="J13" i="2"/>
  <c r="J28" i="2"/>
  <c r="AE10" i="2"/>
  <c r="AE28" i="2" s="1"/>
  <c r="Y10" i="2"/>
  <c r="Y28" i="2" s="1"/>
  <c r="U10" i="2"/>
  <c r="H4" i="3" s="1"/>
  <c r="H7" i="3" s="1"/>
  <c r="S10" i="2"/>
  <c r="O10" i="2"/>
  <c r="M10" i="2"/>
  <c r="M6" i="3"/>
  <c r="N6" i="3"/>
  <c r="P6" i="3" s="1"/>
  <c r="O27" i="2"/>
  <c r="O26" i="2"/>
  <c r="V28" i="2"/>
  <c r="AU10" i="5"/>
  <c r="AU11" i="5" s="1"/>
  <c r="AK10" i="5"/>
  <c r="AW10" i="5" s="1"/>
  <c r="AW11" i="5" s="1"/>
  <c r="AI11" i="5"/>
  <c r="AD11" i="5"/>
  <c r="I19" i="3"/>
  <c r="AW28" i="2"/>
  <c r="S28" i="2"/>
  <c r="AK28" i="2"/>
  <c r="AT28" i="2"/>
  <c r="AA28" i="2"/>
  <c r="I14" i="3" s="1"/>
  <c r="I18" i="3" s="1"/>
  <c r="I20" i="3" s="1"/>
  <c r="O13" i="2"/>
  <c r="G4" i="3" s="1"/>
  <c r="AG10" i="5"/>
  <c r="AM10" i="5" l="1"/>
  <c r="AM11" i="5" s="1"/>
  <c r="AT10" i="5"/>
  <c r="AT11" i="5" s="1"/>
  <c r="Y11" i="5"/>
  <c r="AK11" i="5"/>
  <c r="AL11" i="5"/>
  <c r="AJ11" i="5"/>
  <c r="AV10" i="5"/>
  <c r="AV11" i="5" s="1"/>
  <c r="AG11" i="5"/>
  <c r="AY10" i="5"/>
  <c r="AY11" i="5" s="1"/>
  <c r="M28" i="2"/>
  <c r="O28" i="2"/>
  <c r="G14" i="3" s="1"/>
  <c r="G18" i="3" s="1"/>
  <c r="U28" i="2"/>
  <c r="H14" i="3" s="1"/>
  <c r="H18" i="3" s="1"/>
  <c r="K15" i="3"/>
  <c r="I7" i="3"/>
  <c r="G7" i="3"/>
  <c r="K4" i="3"/>
  <c r="K14" i="3"/>
  <c r="M15" i="3" l="1"/>
  <c r="K19" i="3"/>
  <c r="K7" i="3"/>
  <c r="L4" i="3"/>
  <c r="P7" i="3" s="1"/>
  <c r="K18" i="3"/>
  <c r="K20" i="3" s="1"/>
  <c r="M14" i="3"/>
  <c r="N15" i="3" l="1"/>
  <c r="M19" i="3"/>
  <c r="M7" i="3"/>
  <c r="L7" i="3"/>
  <c r="M16" i="3"/>
  <c r="M18" i="3"/>
  <c r="M20" i="3" s="1"/>
  <c r="N14" i="3"/>
  <c r="N16" i="3" l="1"/>
  <c r="M9" i="3"/>
  <c r="N11" i="3"/>
  <c r="N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NEDA1</author>
  </authors>
  <commentList>
    <comment ref="J1" authorId="0" shapeId="0" xr:uid="{00000000-0006-0000-0100-000001000000}">
      <text>
        <r>
          <rPr>
            <b/>
            <sz val="9"/>
            <color indexed="81"/>
            <rFont val="Tahoma"/>
            <family val="2"/>
          </rPr>
          <t>NEDA1:</t>
        </r>
        <r>
          <rPr>
            <sz val="9"/>
            <color indexed="81"/>
            <rFont val="Tahoma"/>
            <family val="2"/>
          </rPr>
          <t xml:space="preserve">
 express all figures in thousands. The figures reflected herein seem to be in millions</t>
        </r>
      </text>
    </comment>
    <comment ref="P1" authorId="0" shapeId="0" xr:uid="{00000000-0006-0000-0100-000002000000}">
      <text>
        <r>
          <rPr>
            <b/>
            <sz val="9"/>
            <color indexed="81"/>
            <rFont val="Tahoma"/>
            <family val="2"/>
          </rPr>
          <t>NEDA1:</t>
        </r>
        <r>
          <rPr>
            <sz val="9"/>
            <color indexed="81"/>
            <rFont val="Tahoma"/>
            <family val="2"/>
          </rPr>
          <t xml:space="preserve">
 express all figures in thousands. The figures reflected herein seem to be in millions</t>
        </r>
      </text>
    </comment>
    <comment ref="AH2" authorId="0" shapeId="0" xr:uid="{00000000-0006-0000-0100-000003000000}">
      <text>
        <r>
          <rPr>
            <b/>
            <sz val="9"/>
            <color indexed="81"/>
            <rFont val="Tahoma"/>
            <family val="2"/>
          </rPr>
          <t>NEDA1:</t>
        </r>
        <r>
          <rPr>
            <sz val="9"/>
            <color indexed="81"/>
            <rFont val="Tahoma"/>
            <family val="2"/>
          </rPr>
          <t xml:space="preserve">
please use recommended template. In the recommended template, there is a column for totals for 2013-2016, totals for 2017 and beyond and the grand total</t>
        </r>
      </text>
    </comment>
    <comment ref="AN2" authorId="0" shapeId="0" xr:uid="{00000000-0006-0000-0100-000004000000}">
      <text>
        <r>
          <rPr>
            <b/>
            <sz val="9"/>
            <color indexed="81"/>
            <rFont val="Tahoma"/>
            <family val="2"/>
          </rPr>
          <t>NEDA1:</t>
        </r>
        <r>
          <rPr>
            <sz val="9"/>
            <color indexed="81"/>
            <rFont val="Tahoma"/>
            <family val="2"/>
          </rPr>
          <t xml:space="preserve">
please use recommended template. In the recommended template, there is a column for totals for 2013-2016, totals for 2017 and beyond and the grand total</t>
        </r>
      </text>
    </comment>
    <comment ref="AT2" authorId="0" shapeId="0" xr:uid="{00000000-0006-0000-0100-000005000000}">
      <text>
        <r>
          <rPr>
            <b/>
            <sz val="9"/>
            <color indexed="81"/>
            <rFont val="Tahoma"/>
            <family val="2"/>
          </rPr>
          <t>NEDA1:</t>
        </r>
        <r>
          <rPr>
            <sz val="9"/>
            <color indexed="81"/>
            <rFont val="Tahoma"/>
            <family val="2"/>
          </rPr>
          <t xml:space="preserve">
please use recommended template. In the recommended template, there is a column for totals for 2013-2016, totals for 2017 and beyond and the grand total</t>
        </r>
      </text>
    </comment>
    <comment ref="D10" authorId="0" shapeId="0" xr:uid="{00000000-0006-0000-0100-000006000000}">
      <text>
        <r>
          <rPr>
            <b/>
            <sz val="9"/>
            <color indexed="81"/>
            <rFont val="Tahoma"/>
            <family val="2"/>
          </rPr>
          <t>NEDA1:</t>
        </r>
        <r>
          <rPr>
            <sz val="9"/>
            <color indexed="81"/>
            <rFont val="Tahoma"/>
            <family val="2"/>
          </rPr>
          <t xml:space="preserve">
Classify as "Region-specific" when it only covers </t>
        </r>
        <r>
          <rPr>
            <b/>
            <sz val="9"/>
            <color indexed="81"/>
            <rFont val="Tahoma"/>
            <family val="2"/>
          </rPr>
          <t>one</t>
        </r>
        <r>
          <rPr>
            <sz val="9"/>
            <color indexed="81"/>
            <rFont val="Tahoma"/>
            <family val="2"/>
          </rPr>
          <t xml:space="preserve"> region, "interregional' if it covers 2 or more regions and "nationwide" when it covers all region. 
Please classify Revenue Regions 1 to 19 consistently. In some columns, it is classified as 'interregional' while in some columns it is classified as 'nationwide'.  
Please reflect appropriate revisions in the write up</t>
        </r>
      </text>
    </comment>
    <comment ref="M10" authorId="0" shapeId="0" xr:uid="{00000000-0006-0000-0100-000007000000}">
      <text>
        <r>
          <rPr>
            <b/>
            <sz val="9"/>
            <color indexed="81"/>
            <rFont val="Tahoma"/>
            <family val="2"/>
          </rPr>
          <t>NEDA1:</t>
        </r>
        <r>
          <rPr>
            <sz val="9"/>
            <color indexed="81"/>
            <rFont val="Tahoma"/>
            <family val="2"/>
          </rPr>
          <t xml:space="preserve">
please use 2 decimal places for all the figures</t>
        </r>
      </text>
    </comment>
  </commentList>
</comments>
</file>

<file path=xl/sharedStrings.xml><?xml version="1.0" encoding="utf-8"?>
<sst xmlns="http://schemas.openxmlformats.org/spreadsheetml/2006/main" count="392" uniqueCount="164">
  <si>
    <t>Program/Project Title</t>
  </si>
  <si>
    <t>Agency Name</t>
  </si>
  <si>
    <t>Program/ Project Description</t>
  </si>
  <si>
    <t xml:space="preserve">Spatial Coverage
</t>
  </si>
  <si>
    <t>PDP Chapter</t>
  </si>
  <si>
    <t>16-Point Agenda Addressed</t>
  </si>
  <si>
    <t>PDP Results Matrices (RM) Critical Indicators Addressed</t>
  </si>
  <si>
    <t xml:space="preserve">Expected  Date of Presentation to the ICC
</t>
  </si>
  <si>
    <t>Investment Targets In Thousand Pesos (PhP '000)</t>
  </si>
  <si>
    <t>Nationwide/ Interregional/ Region-Specific</t>
  </si>
  <si>
    <t>Region</t>
  </si>
  <si>
    <t>2013</t>
  </si>
  <si>
    <t>2014</t>
  </si>
  <si>
    <t>2015</t>
  </si>
  <si>
    <t>2016</t>
  </si>
  <si>
    <t>Total 
(2013-2016)</t>
  </si>
  <si>
    <t>Continuing Investment Targets</t>
  </si>
  <si>
    <t xml:space="preserve">Overall Total </t>
  </si>
  <si>
    <t>NG</t>
  </si>
  <si>
    <t>GOCC/ GFIs</t>
  </si>
  <si>
    <t>LGUs</t>
  </si>
  <si>
    <t>ODA Grant</t>
  </si>
  <si>
    <t>Private Sector</t>
  </si>
  <si>
    <t>Subtotal</t>
  </si>
  <si>
    <t>GOCC/GFIs</t>
  </si>
  <si>
    <t>Total</t>
  </si>
  <si>
    <t>(A)</t>
  </si>
  <si>
    <t>(B)</t>
  </si>
  <si>
    <t>(C)</t>
  </si>
  <si>
    <t>(D)</t>
  </si>
  <si>
    <t>(E)</t>
  </si>
  <si>
    <t>(F)</t>
  </si>
  <si>
    <t>(G)</t>
  </si>
  <si>
    <t>(H)</t>
  </si>
  <si>
    <t>(I)</t>
  </si>
  <si>
    <t>(J)</t>
  </si>
  <si>
    <t>(K)</t>
  </si>
  <si>
    <t>(L)</t>
  </si>
  <si>
    <t>(M)</t>
  </si>
  <si>
    <t>(N)</t>
  </si>
  <si>
    <t>(O)</t>
  </si>
  <si>
    <t>(P)</t>
  </si>
  <si>
    <t>(Q)</t>
  </si>
  <si>
    <t>( R )</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</si>
  <si>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</si>
  <si>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</si>
  <si>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</si>
  <si>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</si>
  <si>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</si>
  <si>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</si>
  <si>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</si>
  <si>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</si>
  <si>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</si>
  <si>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</si>
  <si>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</si>
  <si>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</si>
  <si>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</si>
  <si>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</si>
  <si>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</si>
  <si>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</si>
  <si>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</si>
  <si>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</si>
  <si>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</si>
  <si>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</si>
  <si>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</si>
  <si>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</si>
  <si>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</si>
  <si>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</si>
  <si>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</si>
  <si>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</si>
  <si>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</si>
  <si>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</si>
  <si>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</si>
  <si>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</si>
  <si>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</si>
  <si>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</si>
  <si>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</si>
  <si>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Societal Goal: Inclusive Growth and Poverty Reduction</t>
  </si>
  <si>
    <t xml:space="preserve">Sector Outcome: Stable Macroeconomy Achieved </t>
  </si>
  <si>
    <t>Subsector Outcome: Sustainable Fiscal Sector Achieved</t>
  </si>
  <si>
    <r>
      <t xml:space="preserve">Organizational Outcome: Effective Management of LGU Assets and Liabilities </t>
    </r>
    <r>
      <rPr>
        <vertAlign val="subscript"/>
        <sz val="10"/>
        <rFont val="Arial"/>
        <family val="2"/>
      </rPr>
      <t xml:space="preserve">       </t>
    </r>
  </si>
  <si>
    <t>MFO: Effective resource mobilization and financial sustainability of LGUs</t>
  </si>
  <si>
    <t>Local Government Finance Support Program a/</t>
  </si>
  <si>
    <t>BLGF</t>
  </si>
  <si>
    <t>The project will provide financial and technical assistance to an estimated 102 participating LGUs (225 subprojects) for installation and implementation of Resource Mobilization Systems (computerized and manual). It will also undertake capacity development activities for beneficiary LGUs, the BLGF and partner agencies involved in monitoring LGU performance, such as the DILG and the NEDA.</t>
  </si>
  <si>
    <t>Nationwide</t>
  </si>
  <si>
    <t>1,6,8,9</t>
  </si>
  <si>
    <t>Increase in LGU income from local sources</t>
  </si>
  <si>
    <t>Total Investment Targets</t>
  </si>
  <si>
    <t>a/ Endorsed by the Bureau of Local Government and Finance OIC-Executive Director through its letter dated 25 June 2013</t>
  </si>
  <si>
    <t>Spatial Coverage</t>
  </si>
  <si>
    <t>Expected Date of Presentation to the ICC
(if ICC-able)</t>
  </si>
  <si>
    <t>Total (2013-2016)</t>
  </si>
  <si>
    <t>Overall Total</t>
  </si>
  <si>
    <t xml:space="preserve">GOCC/GFIs </t>
  </si>
  <si>
    <t>( P )</t>
  </si>
  <si>
    <t>(R)</t>
  </si>
  <si>
    <t>Societal Goal:  Stable Macroeconomy Achieved</t>
  </si>
  <si>
    <t>I.  Sector Outcome1:  Stable macroeconomy achieved</t>
  </si>
  <si>
    <t>a. Subsector/Intermediate Outcome: Sustainable Fiscal Sector Achieved</t>
  </si>
  <si>
    <t>1. Organizational Outcome1</t>
  </si>
  <si>
    <t>(a) MFO 1 - Collection and Assessment</t>
  </si>
  <si>
    <t>(i) Electronic Taxpayer Information System (eTIS)</t>
  </si>
  <si>
    <t>BIR</t>
  </si>
  <si>
    <t>A major Information and Communications Technology (ICT) undertaking intended to enhance/improve BIR core Tax Administration System, by providing a single, web-based automated solution.  It is set to replace the existing BIR Integrated Tax System (ITS)- the core infrastructure that powers several tax application systems.</t>
  </si>
  <si>
    <t>Interregional</t>
  </si>
  <si>
    <t>Regions 1,CAR, 2,3,4-A, NCR,5,6,7,8,9,10,11,12,13,
Large Taxpayers Service</t>
  </si>
  <si>
    <t>Chapter 7 Good Governance and the Rule of Law</t>
  </si>
  <si>
    <t>1-5</t>
  </si>
  <si>
    <t>Tax revenue-to-GDP improved</t>
  </si>
  <si>
    <t>(ii) Automated Audit Tools</t>
  </si>
  <si>
    <t>Upgrading of the AATs laboratory, development of Training Center and Officers Training Program, creation of Satellite Offices and experts with proper hardware and software to conduct audit and data analysis within and outside the laboratory.</t>
  </si>
  <si>
    <t>Regions 1, CAR, 2,3,4-A, NCR,5,6,7,8,9,10,11,12,13,
Large Taxpayers Service</t>
  </si>
  <si>
    <t>Chapter 2 Macroeconomic Policy</t>
  </si>
  <si>
    <t>(iii) Public Awareness Campaign (PAC)</t>
  </si>
  <si>
    <t>The public awareness campaign is intended to promote increased compliance with tax rules and thus increased revenue
collection through better public and business awareness of the BIR’s plans, programs, initiatives, policies and practices.</t>
  </si>
  <si>
    <t>(iv) Centralization of Document Processing Service from the Revenue District Offices to Regional Offices</t>
  </si>
  <si>
    <t>Establishes Document Processing Divisions (DPD) in the Revenue Regions which serve as the central processing offices of all returns received by Revenue District Offices (RDOs) and by the Accredited Agent Banks (AABs).  The DPD receives the returns from RDOs and retrieve the returns from AABs, then process/scan the documents, and encode/upload the said return information in Returns Processing System.</t>
  </si>
  <si>
    <t>CAR, RR 5,(Caloocan City), RR 7 (Quezon City),  4-A</t>
  </si>
  <si>
    <t xml:space="preserve">12 </t>
  </si>
  <si>
    <t>(v) Asset Information Management (AIM) Project</t>
  </si>
  <si>
    <t>A datawarehouse facility that will contain internal and external data coming from tax amnesty returns and the corresponding SALNs and sources from 3rd party for asset-related information which can be obtained through linkages with different government agencies.</t>
  </si>
  <si>
    <t>Region-specific</t>
  </si>
  <si>
    <t>* National Office
* Selected NGAs</t>
  </si>
  <si>
    <t>(vi) ITS Database  Consolidation</t>
  </si>
  <si>
    <t>Includes the migration/upgrading of ITS and TINVER databases from Oracle version7.3.4 to 11gR2, and consolidation of the eight (8) databases into one single database, as well as data cleansing to eliminate redundant/duplicate records/data in the said databases.  Cleanup of databases will be a contnuing effort in coordination with the Operations Group</t>
  </si>
  <si>
    <t>Regions 1,2,3,4-A, NCR,5,6,7,8,9,10,11,12,13,
Large Taxpayers Service</t>
  </si>
  <si>
    <t>(vii) Collection Reconciliation System (development and enhancement)</t>
  </si>
  <si>
    <t>Provides automated reconciliation of tax collections paid through different collection agents using various modes/channels and remitted to BSP and BTr.</t>
  </si>
  <si>
    <t>National Office</t>
  </si>
  <si>
    <t>viii) Enhancement of electronic Letter of Authority Monitoring System (eLAMs)</t>
  </si>
  <si>
    <t>An electronic system used to generate and monitor status of all Letters of Authority for pending and unresolved cases.</t>
  </si>
  <si>
    <t>(ix) Development of Electronic Official Registry Books</t>
  </si>
  <si>
    <t>Automated facility on excise products which allows excise TPs to electronically submit ORBs for monitoring and reconciliation purposes to uncover discrepancies on declaration that will increase revenue collection.</t>
  </si>
  <si>
    <t>Large Taxpayers Service</t>
  </si>
  <si>
    <r>
      <t xml:space="preserve">(x)  Sales Data Controller </t>
    </r>
    <r>
      <rPr>
        <b/>
        <sz val="10"/>
        <rFont val="Arial"/>
        <family val="2"/>
      </rPr>
      <t>(new)</t>
    </r>
  </si>
  <si>
    <t>A system that stores invoice data with special signature which makes VAT invoices unique and traceable. The system can be connected to device to any existing invoice system such as CRM, POS.</t>
  </si>
  <si>
    <t>* Large Taxpayers Service
* National Office</t>
  </si>
  <si>
    <t>Chapter 2 Macroeconomic Policy.</t>
  </si>
  <si>
    <t>(b) Major Final Output 2: Legal and Tax Policy Advise Services</t>
  </si>
  <si>
    <t>(i) Tax Rulings and Case 
Management System (development)</t>
  </si>
  <si>
    <t>A system that maintains legal and administrative tax information in a centralized technical reference system for easier access and monitoring of tax rulings, legal and administrative cases.  The system will provide comprehensive, accurate and timely data on cases and documents for management and operational reporting.</t>
  </si>
  <si>
    <t>(c) Major Final Output 3: Taxpayer Service/Compliance</t>
  </si>
  <si>
    <t xml:space="preserve">(i) Phase 1 - Development of eCAR System </t>
  </si>
  <si>
    <t>A web-based system that automates the generation of barcoded CAR which will reduce revenue losses for all kinds of one-time transactions.  The database that will be build for the system will be used in the conduct of pre and post audit of said transactions by concerned BIR offices</t>
  </si>
  <si>
    <t>Regions 1,CAR, 2,3,4-A, NCR,5,6,7,8,9,10,11,12,13,
National Office</t>
  </si>
  <si>
    <t>Tax revenue to GDP</t>
  </si>
  <si>
    <t>(ii) Phase III - Development of Taxpayer Modules for all ONETT Types and Roll-out</t>
  </si>
  <si>
    <r>
      <t xml:space="preserve"> </t>
    </r>
    <r>
      <rPr>
        <sz val="10"/>
        <rFont val="Arial"/>
        <family val="2"/>
      </rPr>
      <t xml:space="preserve">This is part of the ONETT expansion that offers convenient online services of the Onerous Transfer of Real Property subject to Capital Gains Tax (CGT), Expanded Withholding Tax (EWT) and Documentary Stamp Tax (DST) to enable taxpayers to accurately self-assess their tax liabilities independent of tax officials and file requisite forms with the BIR.  </t>
    </r>
  </si>
  <si>
    <t>(iiii) Enhancement of Electronic Accreditation &amp; Registration System (eAccReg) &amp; eSales Reporting</t>
  </si>
  <si>
    <t>Full automation of the eAccReg which includes online accreditation of suppliers and their machines and registration of CRMs/POS by the supplier and the TP-user</t>
  </si>
  <si>
    <t xml:space="preserve">(iv) Geographical Information System Development (Phase 1) +                                                                                                                                                              </t>
  </si>
  <si>
    <t>Integrates information system with geographic information.  The system allows users to collect, manage and analyze large volumes of spatially referenced and associated attribute data.</t>
  </si>
  <si>
    <t>* NCR
* Large Taxpayers Service</t>
  </si>
  <si>
    <t>(v) Geographical Information System Expansion (Zonal valuation) +</t>
  </si>
  <si>
    <t>A system used by RDOs to update/encode zonal valuation of real properties within their vicinity.  The system will help the BIR to properly compute real property taxes for collection.</t>
  </si>
  <si>
    <t>Note: For the revalidation exercise, only the Bureau of Internal Revenue has submitted its PIP.</t>
  </si>
  <si>
    <t>+ Was cancelled towards the end of 2013 due to the contractor’s failure to deliver the expected deliverables</t>
  </si>
  <si>
    <t>Region Specific</t>
  </si>
  <si>
    <t xml:space="preserve">Total Investment Targets for 2013-2016 </t>
  </si>
  <si>
    <t>Total Investment Targets for 2017 and beyond</t>
  </si>
  <si>
    <t xml:space="preserve">National Government (includes ODA loans and grants) </t>
  </si>
  <si>
    <t>Inter-regional</t>
  </si>
  <si>
    <t>Region-Specific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</si>
</sst>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0,\)"/>
    <numFmt numFmtId="165" formatCode="_(* #,##0.000_);_(* \(#,##0.000\);_(* &quot;-&quot;??_);_(@_)"/>
    <numFmt numFmtId="166" formatCode="#,##0.0"/>
    <numFmt numFmtId="167" formatCode="0.0"/>
    <numFmt numFmtId="168" formatCode="0.000"/>
  </numFmts>
  <fonts count="15">
    <font>
      <sz val="11"/>
      <color theme="1"/>
      <name val="Calibri"/>
      <family val="2"/>
      <scheme val="minor"/>
    </font>
    <font>
      <sz val="11"/>
      <color indexed="8"/>
      <name val="Calibri"/>
      <family val="2"/>
    </font>
    <font>
      <sz val="12"/>
      <name val="Times New Roman"/>
      <family val="1"/>
    </font>
    <font>
      <sz val="10"/>
      <name val="Arial"/>
      <family val="2"/>
    </font>
    <font>
      <sz val="9"/>
      <color indexed="81"/>
      <name val="Tahoma"/>
      <family val="2"/>
    </font>
    <font>
      <b/>
      <sz val="9"/>
      <color indexed="81"/>
      <name val="Tahoma"/>
      <family val="2"/>
    </font>
    <font>
      <b/>
      <sz val="10"/>
      <name val="Arial"/>
      <family val="2"/>
    </font>
    <font>
      <vertAlign val="subscript"/>
      <sz val="10"/>
      <name val="Arial"/>
      <family val="2"/>
    </font>
    <font>
      <i/>
      <sz val="10"/>
      <name val="Arial"/>
      <family val="2"/>
    </font>
    <font>
      <sz val="11"/>
      <color theme="1"/>
      <name val="Calibri"/>
      <family val="2"/>
      <scheme val="minor"/>
    </font>
    <font>
      <sz val="12"/>
      <color rgb="FF000000"/>
      <name val="Times New Roman"/>
      <family val="1"/>
    </font>
    <font>
      <b/>
      <sz val="12"/>
      <color rgb="FFFFFFFF"/>
      <name val="Times New Roman"/>
      <family val="1"/>
    </font>
    <font>
      <sz val="12"/>
      <color theme="1"/>
      <name val="Times New Roman"/>
      <family val="1"/>
    </font>
    <font>
      <sz val="10"/>
      <color theme="1"/>
      <name val="Arial"/>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EEEC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rgb="FFEEECE1"/>
      </left>
      <right/>
      <top style="medium">
        <color rgb="FFEEECE1"/>
      </top>
      <bottom/>
      <diagonal/>
    </border>
    <border>
      <left/>
      <right/>
      <top style="medium">
        <color rgb="FFEEECE1"/>
      </top>
      <bottom/>
      <diagonal/>
    </border>
    <border>
      <left/>
      <right style="medium">
        <color rgb="FFEEECE1"/>
      </right>
      <top style="medium">
        <color rgb="FFEEECE1"/>
      </top>
      <bottom/>
      <diagonal/>
    </border>
    <border>
      <left style="medium">
        <color rgb="FFEEECE1"/>
      </left>
      <right/>
      <top/>
      <bottom/>
      <diagonal/>
    </border>
    <border>
      <left style="medium">
        <color rgb="FFEEECE1"/>
      </left>
      <right/>
      <top/>
      <bottom style="medium">
        <color rgb="FFEEECE1"/>
      </bottom>
      <diagonal/>
    </border>
    <border>
      <left style="medium">
        <color rgb="FFEEECE1"/>
      </left>
      <right style="medium">
        <color rgb="FFEEECE1"/>
      </right>
      <top/>
      <bottom style="medium">
        <color rgb="FFEEECE1"/>
      </bottom>
      <diagonal/>
    </border>
    <border>
      <left/>
      <right/>
      <top/>
      <bottom style="medium">
        <color rgb="FFEEECE1"/>
      </bottom>
      <diagonal/>
    </border>
    <border>
      <left/>
      <right style="medium">
        <color rgb="FFEEECE1"/>
      </right>
      <top/>
      <bottom/>
      <diagonal/>
    </border>
    <border>
      <left/>
      <right style="medium">
        <color rgb="FFEEECE1"/>
      </right>
      <top/>
      <bottom style="medium">
        <color rgb="FFEEECE1"/>
      </bottom>
      <diagonal/>
    </border>
  </borders>
  <cellStyleXfs count="5">
    <xf numFmtId="0" fontId="0"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9" fillId="0" borderId="0" applyFont="0" applyFill="0" applyBorder="0" applyAlignment="0" applyProtection="0"/>
  </cellStyleXfs>
  <cellXfs count="144">
    <xf numFmtId="0" fontId="0" fillId="0" borderId="0" xfId="0"/>
    <xf numFmtId="0" fontId="3" fillId="2" borderId="0" xfId="0" applyFont="1" applyFill="1"/>
    <xf numFmtId="0" fontId="0" fillId="0" borderId="0" xfId="0" applyAlignment="1">
      <alignment horizontal="center"/>
    </xf>
    <xf numFmtId="43" fontId="0" fillId="0" borderId="0" xfId="0" applyNumberFormat="1"/>
    <xf numFmtId="4" fontId="0" fillId="0" borderId="0" xfId="0" applyNumberFormat="1"/>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4" fontId="10" fillId="0" borderId="9" xfId="0" applyNumberFormat="1" applyFont="1" applyBorder="1" applyAlignment="1">
      <alignment horizontal="center" vertical="top" wrapText="1"/>
    </xf>
    <xf numFmtId="4" fontId="10" fillId="0" borderId="10" xfId="0" applyNumberFormat="1" applyFont="1" applyBorder="1" applyAlignment="1">
      <alignment horizontal="center" vertical="top" wrapText="1"/>
    </xf>
    <xf numFmtId="0" fontId="10" fillId="0" borderId="11" xfId="0" applyFont="1" applyBorder="1" applyAlignment="1">
      <alignment horizontal="center" vertical="top" wrapText="1"/>
    </xf>
    <xf numFmtId="0" fontId="10" fillId="0" borderId="0" xfId="0" applyFont="1" applyAlignment="1">
      <alignment horizontal="center" vertical="top" wrapText="1"/>
    </xf>
    <xf numFmtId="0" fontId="11" fillId="0" borderId="0" xfId="0" applyFont="1" applyAlignment="1">
      <alignment horizontal="center"/>
    </xf>
    <xf numFmtId="0" fontId="10" fillId="0" borderId="0" xfId="0" applyFont="1" applyAlignment="1">
      <alignment horizontal="center" vertical="center" wrapText="1"/>
    </xf>
    <xf numFmtId="4" fontId="10" fillId="0" borderId="12" xfId="0" applyNumberFormat="1" applyFont="1" applyBorder="1" applyAlignment="1">
      <alignment horizontal="center" vertical="top" wrapText="1"/>
    </xf>
    <xf numFmtId="1" fontId="10" fillId="0" borderId="0" xfId="0" applyNumberFormat="1" applyFont="1" applyAlignment="1">
      <alignment horizontal="center" vertical="top" wrapText="1"/>
    </xf>
    <xf numFmtId="4" fontId="0" fillId="0" borderId="0" xfId="0" applyNumberFormat="1" applyAlignment="1">
      <alignment horizontal="center" vertical="center"/>
    </xf>
    <xf numFmtId="4" fontId="2" fillId="2" borderId="1" xfId="1" applyNumberFormat="1" applyFont="1" applyFill="1" applyBorder="1" applyAlignment="1">
      <alignment vertical="center"/>
    </xf>
    <xf numFmtId="4" fontId="10" fillId="0" borderId="1" xfId="0" applyNumberFormat="1" applyFont="1" applyBorder="1" applyAlignment="1">
      <alignment horizontal="center" vertical="center" wrapText="1"/>
    </xf>
    <xf numFmtId="39" fontId="2" fillId="0" borderId="1" xfId="0" applyNumberFormat="1" applyFont="1" applyBorder="1" applyAlignment="1">
      <alignment vertical="center"/>
    </xf>
    <xf numFmtId="4" fontId="12" fillId="0" borderId="1" xfId="0" applyNumberFormat="1" applyFont="1" applyBorder="1" applyAlignment="1">
      <alignment horizontal="right" vertical="center"/>
    </xf>
    <xf numFmtId="0" fontId="12" fillId="0" borderId="1" xfId="0" applyFont="1" applyBorder="1"/>
    <xf numFmtId="43" fontId="12" fillId="0" borderId="1" xfId="0" applyNumberFormat="1" applyFont="1" applyBorder="1"/>
    <xf numFmtId="4" fontId="0" fillId="0" borderId="0" xfId="0" applyNumberFormat="1" applyAlignment="1">
      <alignment horizontal="center"/>
    </xf>
    <xf numFmtId="43" fontId="10" fillId="0" borderId="13" xfId="0" applyNumberFormat="1" applyFont="1" applyBorder="1" applyAlignment="1">
      <alignment horizontal="center" vertical="top" wrapText="1"/>
    </xf>
    <xf numFmtId="0" fontId="12" fillId="0" borderId="0" xfId="0" applyFont="1"/>
    <xf numFmtId="0" fontId="10" fillId="0" borderId="8" xfId="0" applyFont="1" applyBorder="1" applyAlignment="1">
      <alignment vertical="top" wrapText="1"/>
    </xf>
    <xf numFmtId="0" fontId="10" fillId="3" borderId="11" xfId="0" applyFont="1" applyFill="1" applyBorder="1" applyAlignment="1">
      <alignment vertical="top" wrapText="1"/>
    </xf>
    <xf numFmtId="0" fontId="10" fillId="3" borderId="12" xfId="0" applyFont="1" applyFill="1" applyBorder="1" applyAlignment="1">
      <alignment vertical="top" wrapText="1"/>
    </xf>
    <xf numFmtId="166" fontId="0" fillId="0" borderId="0" xfId="0" applyNumberFormat="1"/>
    <xf numFmtId="43" fontId="12" fillId="0" borderId="0" xfId="0" applyNumberFormat="1" applyFont="1"/>
    <xf numFmtId="4" fontId="12" fillId="3" borderId="8" xfId="0" applyNumberFormat="1" applyFont="1" applyFill="1" applyBorder="1" applyAlignment="1">
      <alignment horizontal="center" vertical="top" wrapText="1"/>
    </xf>
    <xf numFmtId="0" fontId="12" fillId="3" borderId="9" xfId="0" applyFont="1" applyFill="1" applyBorder="1" applyAlignment="1">
      <alignment horizontal="center" vertical="top" wrapText="1"/>
    </xf>
    <xf numFmtId="4" fontId="12" fillId="3" borderId="9" xfId="0" applyNumberFormat="1" applyFont="1" applyFill="1" applyBorder="1" applyAlignment="1">
      <alignment horizontal="center" vertical="top" wrapText="1"/>
    </xf>
    <xf numFmtId="4" fontId="12" fillId="3" borderId="10" xfId="0" applyNumberFormat="1" applyFont="1" applyFill="1" applyBorder="1" applyAlignment="1">
      <alignment horizontal="center" vertical="top" wrapText="1"/>
    </xf>
    <xf numFmtId="0" fontId="12" fillId="0" borderId="0" xfId="0" applyFont="1" applyAlignment="1">
      <alignment horizontal="center" vertical="top" wrapText="1"/>
    </xf>
    <xf numFmtId="0" fontId="12" fillId="0" borderId="11" xfId="0" applyFont="1" applyBorder="1" applyAlignment="1">
      <alignment horizontal="center" vertical="top" wrapText="1"/>
    </xf>
    <xf numFmtId="0" fontId="12" fillId="0" borderId="12" xfId="0" applyFont="1" applyBorder="1" applyAlignment="1">
      <alignment horizontal="center" vertical="top" wrapText="1"/>
    </xf>
    <xf numFmtId="0" fontId="12" fillId="0" borderId="14" xfId="0" applyFont="1" applyBorder="1" applyAlignment="1">
      <alignment horizontal="center" vertical="top" wrapText="1"/>
    </xf>
    <xf numFmtId="0" fontId="12" fillId="0" borderId="15" xfId="0" applyFont="1" applyBorder="1" applyAlignment="1">
      <alignment horizontal="center" vertical="top" wrapText="1"/>
    </xf>
    <xf numFmtId="4" fontId="12" fillId="0" borderId="16" xfId="0" applyNumberFormat="1" applyFont="1" applyBorder="1" applyAlignment="1">
      <alignment horizontal="center" vertical="top" wrapText="1"/>
    </xf>
    <xf numFmtId="167" fontId="12" fillId="0" borderId="14" xfId="0" applyNumberFormat="1" applyFont="1" applyBorder="1" applyAlignment="1">
      <alignment horizontal="center" vertical="top" wrapText="1"/>
    </xf>
    <xf numFmtId="2" fontId="10" fillId="0" borderId="9" xfId="0" applyNumberFormat="1" applyFont="1" applyBorder="1" applyAlignment="1">
      <alignment horizontal="center" vertical="top" wrapText="1"/>
    </xf>
    <xf numFmtId="2" fontId="10" fillId="0" borderId="10" xfId="0" applyNumberFormat="1" applyFont="1" applyBorder="1" applyAlignment="1">
      <alignment horizontal="center" vertical="top" wrapText="1"/>
    </xf>
    <xf numFmtId="2" fontId="10" fillId="3" borderId="0" xfId="0" applyNumberFormat="1" applyFont="1" applyFill="1" applyAlignment="1">
      <alignment horizontal="center" vertical="top" wrapText="1"/>
    </xf>
    <xf numFmtId="2" fontId="10" fillId="3" borderId="14" xfId="0" applyNumberFormat="1" applyFont="1" applyFill="1" applyBorder="1" applyAlignment="1">
      <alignment horizontal="center" vertical="top" wrapText="1"/>
    </xf>
    <xf numFmtId="2" fontId="10" fillId="3" borderId="14" xfId="0" applyNumberFormat="1" applyFont="1" applyFill="1" applyBorder="1" applyAlignment="1">
      <alignment vertical="top" wrapText="1"/>
    </xf>
    <xf numFmtId="4" fontId="12" fillId="0" borderId="0" xfId="0" applyNumberFormat="1" applyFont="1"/>
    <xf numFmtId="0" fontId="13" fillId="0" borderId="0" xfId="0" applyFont="1"/>
    <xf numFmtId="0" fontId="14" fillId="2" borderId="1" xfId="0" applyFont="1" applyFill="1" applyBorder="1" applyAlignment="1">
      <alignment horizontal="center" vertical="center" wrapText="1"/>
    </xf>
    <xf numFmtId="43" fontId="14" fillId="2" borderId="1" xfId="1" applyFont="1" applyFill="1" applyBorder="1" applyAlignment="1">
      <alignment horizontal="center" vertical="center" wrapText="1"/>
    </xf>
    <xf numFmtId="0" fontId="13" fillId="0" borderId="1" xfId="0" applyFont="1" applyBorder="1" applyAlignment="1">
      <alignment horizontal="left" vertical="top" wrapText="1"/>
    </xf>
    <xf numFmtId="4" fontId="13" fillId="0" borderId="1" xfId="1" applyNumberFormat="1" applyFont="1" applyFill="1" applyBorder="1" applyAlignment="1">
      <alignment horizontal="right" vertical="top" wrapText="1"/>
    </xf>
    <xf numFmtId="4" fontId="13" fillId="2" borderId="1" xfId="1" applyNumberFormat="1" applyFont="1" applyFill="1" applyBorder="1" applyAlignment="1">
      <alignment horizontal="right" vertical="top" wrapText="1"/>
    </xf>
    <xf numFmtId="0" fontId="3" fillId="0" borderId="1" xfId="0" applyFont="1" applyBorder="1" applyAlignment="1">
      <alignment horizontal="left" vertical="top" wrapText="1"/>
    </xf>
    <xf numFmtId="0" fontId="6" fillId="0" borderId="1" xfId="0" applyFont="1" applyBorder="1" applyAlignment="1">
      <alignment horizontal="left" vertical="top" wrapText="1"/>
    </xf>
    <xf numFmtId="0" fontId="13" fillId="0" borderId="0" xfId="0" applyFont="1" applyAlignment="1">
      <alignment horizontal="left"/>
    </xf>
    <xf numFmtId="0" fontId="13" fillId="2" borderId="1" xfId="0" applyFont="1" applyFill="1" applyBorder="1" applyAlignment="1">
      <alignment horizontal="left" vertical="top"/>
    </xf>
    <xf numFmtId="43" fontId="13" fillId="2" borderId="1" xfId="1" applyFont="1" applyFill="1" applyBorder="1" applyAlignment="1">
      <alignment horizontal="left" vertical="top"/>
    </xf>
    <xf numFmtId="0" fontId="13" fillId="2" borderId="1" xfId="0" applyFont="1" applyFill="1" applyBorder="1" applyAlignment="1">
      <alignment horizontal="left" vertical="top" wrapText="1"/>
    </xf>
    <xf numFmtId="43" fontId="13" fillId="2" borderId="1" xfId="1" applyFont="1" applyFill="1" applyBorder="1" applyAlignment="1">
      <alignment horizontal="left" vertical="top" wrapText="1"/>
    </xf>
    <xf numFmtId="0" fontId="13" fillId="2" borderId="1" xfId="0" applyFont="1" applyFill="1" applyBorder="1" applyAlignment="1">
      <alignment horizontal="right" vertical="top" wrapText="1"/>
    </xf>
    <xf numFmtId="4" fontId="13" fillId="2" borderId="1" xfId="0" applyNumberFormat="1" applyFont="1" applyFill="1" applyBorder="1" applyAlignment="1">
      <alignment horizontal="right" vertical="top" wrapText="1"/>
    </xf>
    <xf numFmtId="4" fontId="13" fillId="0" borderId="1" xfId="0" applyNumberFormat="1" applyFont="1" applyBorder="1" applyAlignment="1">
      <alignment horizontal="right" vertical="top" wrapText="1"/>
    </xf>
    <xf numFmtId="4" fontId="3" fillId="2" borderId="1" xfId="0" applyNumberFormat="1" applyFont="1" applyFill="1" applyBorder="1" applyAlignment="1">
      <alignment horizontal="right" vertical="top" wrapText="1"/>
    </xf>
    <xf numFmtId="4" fontId="3" fillId="2" borderId="1" xfId="1" applyNumberFormat="1" applyFont="1" applyFill="1" applyBorder="1" applyAlignment="1">
      <alignment horizontal="right" vertical="top" wrapText="1"/>
    </xf>
    <xf numFmtId="4" fontId="6" fillId="2" borderId="1" xfId="1" applyNumberFormat="1" applyFont="1" applyFill="1" applyBorder="1" applyAlignment="1">
      <alignment horizontal="right" vertical="center"/>
    </xf>
    <xf numFmtId="0" fontId="13" fillId="0" borderId="0" xfId="0" applyFont="1" applyAlignment="1">
      <alignment horizontal="right"/>
    </xf>
    <xf numFmtId="0" fontId="13" fillId="0" borderId="0" xfId="0" applyFont="1" applyAlignment="1">
      <alignment horizontal="center"/>
    </xf>
    <xf numFmtId="0" fontId="14" fillId="0" borderId="1" xfId="0" applyFont="1" applyBorder="1" applyAlignment="1">
      <alignment horizontal="left" vertical="top" wrapText="1"/>
    </xf>
    <xf numFmtId="0" fontId="6" fillId="2" borderId="1" xfId="0" applyFont="1" applyFill="1" applyBorder="1" applyAlignment="1">
      <alignment horizontal="left" vertical="center"/>
    </xf>
    <xf numFmtId="16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164" fontId="6" fillId="2" borderId="1" xfId="0" applyNumberFormat="1" applyFont="1" applyFill="1" applyBorder="1" applyAlignment="1">
      <alignment horizontal="center" vertical="top"/>
    </xf>
    <xf numFmtId="0" fontId="3" fillId="0" borderId="0" xfId="0" applyFont="1" applyAlignment="1">
      <alignment horizontal="left"/>
    </xf>
    <xf numFmtId="0" fontId="6" fillId="0" borderId="0" xfId="0" applyFont="1" applyAlignment="1">
      <alignment horizontal="center"/>
    </xf>
    <xf numFmtId="0" fontId="8" fillId="2" borderId="1" xfId="0" applyFont="1" applyFill="1" applyBorder="1" applyAlignment="1">
      <alignment horizontal="left" vertical="top"/>
    </xf>
    <xf numFmtId="43" fontId="8" fillId="2" borderId="1" xfId="2" applyFont="1" applyFill="1" applyBorder="1" applyAlignment="1">
      <alignment horizontal="left" vertical="top"/>
    </xf>
    <xf numFmtId="0" fontId="3" fillId="2" borderId="1" xfId="0" applyFont="1" applyFill="1" applyBorder="1" applyAlignment="1">
      <alignment horizontal="left" vertical="top" wrapText="1"/>
    </xf>
    <xf numFmtId="0" fontId="6" fillId="2" borderId="1" xfId="0" applyFont="1" applyFill="1" applyBorder="1" applyAlignment="1">
      <alignment horizontal="right" vertical="top" wrapText="1"/>
    </xf>
    <xf numFmtId="0" fontId="3" fillId="2" borderId="1" xfId="0" applyFont="1" applyFill="1" applyBorder="1" applyAlignment="1">
      <alignment horizontal="right" vertical="top" wrapText="1"/>
    </xf>
    <xf numFmtId="168" fontId="3" fillId="2" borderId="1" xfId="0" applyNumberFormat="1" applyFont="1" applyFill="1" applyBorder="1" applyAlignment="1">
      <alignment horizontal="right" vertical="top" wrapText="1"/>
    </xf>
    <xf numFmtId="165" fontId="3" fillId="2" borderId="1" xfId="2" applyNumberFormat="1" applyFont="1" applyFill="1" applyBorder="1" applyAlignment="1">
      <alignment horizontal="right" vertical="top" wrapText="1"/>
    </xf>
    <xf numFmtId="165" fontId="6" fillId="2" borderId="1" xfId="2" applyNumberFormat="1" applyFont="1" applyFill="1" applyBorder="1" applyAlignment="1">
      <alignment horizontal="right" vertical="top" wrapText="1"/>
    </xf>
    <xf numFmtId="0" fontId="3" fillId="0" borderId="0" xfId="0" applyFont="1" applyAlignment="1">
      <alignment horizontal="right"/>
    </xf>
    <xf numFmtId="0" fontId="6" fillId="0" borderId="0" xfId="0" applyFont="1" applyAlignment="1">
      <alignment horizontal="right" vertical="top"/>
    </xf>
    <xf numFmtId="0" fontId="3" fillId="0" borderId="0" xfId="0" applyFont="1" applyAlignment="1">
      <alignment horizontal="left" vertical="top"/>
    </xf>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left" vertical="top"/>
    </xf>
    <xf numFmtId="43" fontId="3" fillId="0" borderId="1" xfId="2" applyFont="1" applyBorder="1" applyAlignment="1">
      <alignment horizontal="right" vertical="top" wrapText="1"/>
    </xf>
    <xf numFmtId="0" fontId="3" fillId="0" borderId="1" xfId="0" applyFont="1" applyBorder="1" applyAlignment="1">
      <alignment horizontal="right" vertical="top"/>
    </xf>
    <xf numFmtId="43" fontId="3" fillId="0" borderId="1" xfId="0" applyNumberFormat="1" applyFont="1" applyBorder="1" applyAlignment="1">
      <alignment horizontal="right" vertical="top"/>
    </xf>
    <xf numFmtId="0" fontId="3" fillId="2" borderId="0" xfId="0" applyFont="1" applyFill="1" applyAlignment="1">
      <alignment vertical="center"/>
    </xf>
    <xf numFmtId="0" fontId="6" fillId="2" borderId="1" xfId="0" applyFont="1" applyFill="1" applyBorder="1" applyAlignment="1">
      <alignment vertical="top" wrapText="1"/>
    </xf>
    <xf numFmtId="0" fontId="3" fillId="2" borderId="1" xfId="0" applyFont="1" applyFill="1" applyBorder="1" applyAlignment="1">
      <alignment horizontal="left"/>
    </xf>
    <xf numFmtId="0" fontId="3" fillId="2" borderId="1" xfId="0" applyFont="1" applyFill="1" applyBorder="1" applyAlignment="1">
      <alignment vertical="distributed" wrapText="1"/>
    </xf>
    <xf numFmtId="0" fontId="3" fillId="2" borderId="1" xfId="0" applyFont="1" applyFill="1" applyBorder="1" applyAlignment="1">
      <alignment horizontal="left" vertical="distributed"/>
    </xf>
    <xf numFmtId="43" fontId="3" fillId="2" borderId="1" xfId="1" applyFont="1" applyFill="1" applyBorder="1" applyAlignment="1">
      <alignment horizontal="left" vertical="center" wrapText="1"/>
    </xf>
    <xf numFmtId="43" fontId="6" fillId="2" borderId="1" xfId="1" applyFont="1" applyFill="1" applyBorder="1" applyAlignment="1">
      <alignment horizontal="left" vertical="center" wrapText="1"/>
    </xf>
    <xf numFmtId="0" fontId="13" fillId="0" borderId="1" xfId="0" quotePrefix="1" applyFont="1" applyBorder="1" applyAlignment="1">
      <alignment horizontal="left" vertical="top" wrapText="1"/>
    </xf>
    <xf numFmtId="164" fontId="6" fillId="2" borderId="1" xfId="0" applyNumberFormat="1" applyFont="1" applyFill="1" applyBorder="1" applyAlignment="1">
      <alignment horizontal="center" vertical="center" wrapText="1"/>
    </xf>
    <xf numFmtId="0" fontId="13" fillId="0" borderId="0" xfId="0" applyFont="1" applyAlignment="1">
      <alignment horizontal="center" vertical="center"/>
    </xf>
    <xf numFmtId="0" fontId="14" fillId="2" borderId="1" xfId="0" applyFont="1" applyFill="1" applyBorder="1" applyAlignment="1">
      <alignment horizontal="right" vertical="top" wrapText="1"/>
    </xf>
    <xf numFmtId="4" fontId="6" fillId="2" borderId="1" xfId="1" applyNumberFormat="1" applyFont="1" applyFill="1" applyBorder="1" applyAlignment="1">
      <alignment horizontal="right" vertical="top" wrapText="1"/>
    </xf>
    <xf numFmtId="4" fontId="6" fillId="2" borderId="1" xfId="0" applyNumberFormat="1" applyFont="1" applyFill="1" applyBorder="1" applyAlignment="1">
      <alignment horizontal="right" vertical="top" wrapText="1"/>
    </xf>
    <xf numFmtId="4" fontId="14" fillId="2" borderId="1" xfId="0" applyNumberFormat="1" applyFont="1" applyFill="1" applyBorder="1" applyAlignment="1">
      <alignment horizontal="right" vertical="top" wrapText="1"/>
    </xf>
    <xf numFmtId="0" fontId="14" fillId="0" borderId="0" xfId="0" applyFont="1" applyAlignment="1">
      <alignment horizontal="left"/>
    </xf>
    <xf numFmtId="0" fontId="14" fillId="0" borderId="0" xfId="0" applyFont="1" applyAlignment="1">
      <alignment horizontal="right"/>
    </xf>
    <xf numFmtId="0" fontId="3" fillId="2" borderId="1" xfId="0" applyFont="1" applyFill="1" applyBorder="1" applyAlignment="1">
      <alignment vertical="top" wrapText="1"/>
    </xf>
    <xf numFmtId="0" fontId="3" fillId="0" borderId="0" xfId="0" applyFont="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9" fontId="6" fillId="2" borderId="1" xfId="4"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left" vertical="top" wrapText="1" indent="1"/>
    </xf>
    <xf numFmtId="0" fontId="3" fillId="2" borderId="1" xfId="0" applyFont="1" applyFill="1" applyBorder="1" applyAlignment="1">
      <alignment horizontal="left" vertical="center"/>
    </xf>
    <xf numFmtId="0" fontId="3" fillId="0" borderId="1" xfId="0" applyFont="1" applyBorder="1" applyAlignment="1">
      <alignment horizontal="left" vertical="center" wrapText="1" indent="1"/>
    </xf>
    <xf numFmtId="39" fontId="6" fillId="2" borderId="1" xfId="0" applyNumberFormat="1" applyFont="1" applyFill="1" applyBorder="1" applyAlignment="1">
      <alignment horizontal="right" vertical="top" wrapText="1"/>
    </xf>
    <xf numFmtId="0" fontId="6" fillId="2" borderId="1"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9" fontId="6" fillId="2" borderId="1" xfId="4" applyFont="1" applyFill="1" applyBorder="1" applyAlignment="1">
      <alignment horizontal="center" vertical="center" wrapText="1"/>
    </xf>
    <xf numFmtId="164" fontId="6" fillId="2" borderId="1" xfId="0" quotePrefix="1"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top" wrapText="1"/>
    </xf>
    <xf numFmtId="164" fontId="6" fillId="2" borderId="1" xfId="0" quotePrefix="1" applyNumberFormat="1" applyFont="1" applyFill="1" applyBorder="1" applyAlignment="1">
      <alignment horizontal="center" vertical="center" wrapText="1"/>
    </xf>
    <xf numFmtId="0" fontId="13" fillId="2" borderId="1" xfId="0" applyFont="1" applyFill="1" applyBorder="1" applyAlignment="1">
      <alignment horizontal="left" vertical="top" wrapText="1"/>
    </xf>
    <xf numFmtId="164" fontId="6" fillId="0" borderId="1"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164" fontId="6" fillId="0" borderId="1" xfId="0" quotePrefix="1" applyNumberFormat="1" applyFont="1" applyBorder="1" applyAlignment="1">
      <alignment horizontal="center" vertical="center"/>
    </xf>
    <xf numFmtId="164" fontId="6" fillId="0" borderId="1" xfId="0" applyNumberFormat="1" applyFont="1" applyBorder="1" applyAlignment="1">
      <alignment horizontal="center" vertical="center"/>
    </xf>
    <xf numFmtId="0" fontId="13" fillId="0" borderId="0" xfId="0" quotePrefix="1" applyFont="1" applyAlignment="1">
      <alignment horizontal="left"/>
    </xf>
    <xf numFmtId="0" fontId="13" fillId="2" borderId="4"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6" fillId="2" borderId="1" xfId="0" applyFont="1" applyFill="1" applyBorder="1" applyAlignment="1">
      <alignment horizontal="left" vertical="center"/>
    </xf>
    <xf numFmtId="0" fontId="14" fillId="2" borderId="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14" fillId="0" borderId="1" xfId="0" applyFont="1" applyBorder="1" applyAlignment="1">
      <alignment horizontal="left" vertical="top" wrapText="1"/>
    </xf>
    <xf numFmtId="0" fontId="13" fillId="0" borderId="0" xfId="0" applyFont="1" applyAlignment="1">
      <alignment horizontal="left"/>
    </xf>
    <xf numFmtId="0" fontId="0" fillId="0" borderId="1" xfId="0" applyBorder="1" applyAlignment="1"/>
  </cellXfs>
  <cellStyles count="5">
    <cellStyle name="Comma" xfId="1" builtinId="3"/>
    <cellStyle name="Comma 2" xfId="2" xr:uid="{00000000-0005-0000-0000-000001000000}"/>
    <cellStyle name="Comma 2 2" xfId="3" xr:uid="{00000000-0005-0000-0000-000002000000}"/>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DA_2/Desktop/arlene%20backup/Desktop/arlene%20files/Output%202013/SEM%202/PIP/Annexes/Annex%20B%20Revalidated%202011-2016%20Public%20Investment%20Program_with%20comments%20as%20of%2015%20Nov%202013_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rioritized Strategic Core"/>
    </sheetNames>
    <sheetDataSet>
      <sheetData sheetId="0">
        <row r="13">
          <cell r="L13">
            <v>82000</v>
          </cell>
          <cell r="N13">
            <v>67275.384999999995</v>
          </cell>
          <cell r="O13">
            <v>239826.15709999998</v>
          </cell>
          <cell r="R13">
            <v>205000</v>
          </cell>
          <cell r="T13">
            <v>168188.46424999999</v>
          </cell>
          <cell r="U13">
            <v>599565.39275</v>
          </cell>
          <cell r="AP13">
            <v>482740</v>
          </cell>
          <cell r="AR13">
            <v>100910</v>
          </cell>
          <cell r="BA13">
            <v>1945505.3991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2"/>
  <sheetViews>
    <sheetView tabSelected="1" view="pageBreakPreview" zoomScale="70" zoomScaleNormal="85" zoomScaleSheetLayoutView="70" workbookViewId="0">
      <selection sqref="A1:AY11"/>
    </sheetView>
  </sheetViews>
  <sheetFormatPr defaultRowHeight="12.75"/>
  <cols>
    <col min="1" max="1" width="45.7109375" style="73" customWidth="1"/>
    <col min="2" max="2" width="10.7109375" style="73" customWidth="1"/>
    <col min="3" max="3" width="45.7109375" style="73" customWidth="1"/>
    <col min="4" max="5" width="15.7109375" style="73" customWidth="1"/>
    <col min="6" max="6" width="10.7109375" style="73" customWidth="1"/>
    <col min="7" max="7" width="15.7109375" style="73" customWidth="1"/>
    <col min="8" max="8" width="23.7109375" style="73" customWidth="1"/>
    <col min="9" max="9" width="15.7109375" style="73" customWidth="1"/>
    <col min="10" max="50" width="20.7109375" style="83" customWidth="1"/>
    <col min="51" max="51" width="20.7109375" style="84" customWidth="1"/>
    <col min="52" max="16384" width="9.140625" style="73"/>
  </cols>
  <sheetData>
    <row r="1" spans="1:51" s="74" customFormat="1">
      <c r="A1" s="118" t="s">
        <v>0</v>
      </c>
      <c r="B1" s="118" t="s">
        <v>1</v>
      </c>
      <c r="C1" s="118" t="s">
        <v>2</v>
      </c>
      <c r="D1" s="123" t="s">
        <v>3</v>
      </c>
      <c r="E1" s="123"/>
      <c r="F1" s="118" t="s">
        <v>4</v>
      </c>
      <c r="G1" s="118" t="s">
        <v>5</v>
      </c>
      <c r="H1" s="118" t="s">
        <v>6</v>
      </c>
      <c r="I1" s="118" t="s">
        <v>7</v>
      </c>
      <c r="J1" s="119" t="s">
        <v>8</v>
      </c>
      <c r="K1" s="119"/>
      <c r="L1" s="119"/>
      <c r="M1" s="119"/>
      <c r="N1" s="119"/>
      <c r="O1" s="119"/>
      <c r="P1" s="119" t="s">
        <v>8</v>
      </c>
      <c r="Q1" s="119"/>
      <c r="R1" s="119"/>
      <c r="S1" s="119"/>
      <c r="T1" s="119"/>
      <c r="U1" s="119"/>
      <c r="V1" s="119" t="s">
        <v>8</v>
      </c>
      <c r="W1" s="119"/>
      <c r="X1" s="119"/>
      <c r="Y1" s="119"/>
      <c r="Z1" s="119"/>
      <c r="AA1" s="119"/>
      <c r="AB1" s="119" t="s">
        <v>8</v>
      </c>
      <c r="AC1" s="119"/>
      <c r="AD1" s="119"/>
      <c r="AE1" s="119"/>
      <c r="AF1" s="119"/>
      <c r="AG1" s="119"/>
      <c r="AH1" s="119" t="s">
        <v>8</v>
      </c>
      <c r="AI1" s="119"/>
      <c r="AJ1" s="119"/>
      <c r="AK1" s="119"/>
      <c r="AL1" s="119"/>
      <c r="AM1" s="119"/>
      <c r="AN1" s="119" t="s">
        <v>8</v>
      </c>
      <c r="AO1" s="119"/>
      <c r="AP1" s="119"/>
      <c r="AQ1" s="119"/>
      <c r="AR1" s="119"/>
      <c r="AS1" s="119"/>
      <c r="AT1" s="119" t="s">
        <v>8</v>
      </c>
      <c r="AU1" s="119"/>
      <c r="AV1" s="119"/>
      <c r="AW1" s="119"/>
      <c r="AX1" s="119"/>
      <c r="AY1" s="119"/>
    </row>
    <row r="2" spans="1:51" s="74" customFormat="1" ht="30" customHeight="1">
      <c r="A2" s="118"/>
      <c r="B2" s="118"/>
      <c r="C2" s="143"/>
      <c r="D2" s="120" t="s">
        <v>9</v>
      </c>
      <c r="E2" s="120" t="s">
        <v>10</v>
      </c>
      <c r="F2" s="118"/>
      <c r="G2" s="118"/>
      <c r="H2" s="118"/>
      <c r="I2" s="118"/>
      <c r="J2" s="121" t="s">
        <v>11</v>
      </c>
      <c r="K2" s="121"/>
      <c r="L2" s="121"/>
      <c r="M2" s="121"/>
      <c r="N2" s="121"/>
      <c r="O2" s="121"/>
      <c r="P2" s="121" t="s">
        <v>12</v>
      </c>
      <c r="Q2" s="122"/>
      <c r="R2" s="122"/>
      <c r="S2" s="122"/>
      <c r="T2" s="122"/>
      <c r="U2" s="122"/>
      <c r="V2" s="121" t="s">
        <v>13</v>
      </c>
      <c r="W2" s="122"/>
      <c r="X2" s="122"/>
      <c r="Y2" s="122"/>
      <c r="Z2" s="122"/>
      <c r="AA2" s="122"/>
      <c r="AB2" s="121" t="s">
        <v>14</v>
      </c>
      <c r="AC2" s="122"/>
      <c r="AD2" s="122"/>
      <c r="AE2" s="122"/>
      <c r="AF2" s="122"/>
      <c r="AG2" s="122"/>
      <c r="AH2" s="119" t="s">
        <v>15</v>
      </c>
      <c r="AI2" s="121"/>
      <c r="AJ2" s="121"/>
      <c r="AK2" s="121"/>
      <c r="AL2" s="121"/>
      <c r="AM2" s="121"/>
      <c r="AN2" s="122" t="s">
        <v>16</v>
      </c>
      <c r="AO2" s="121"/>
      <c r="AP2" s="121"/>
      <c r="AQ2" s="121"/>
      <c r="AR2" s="121"/>
      <c r="AS2" s="121"/>
      <c r="AT2" s="119" t="s">
        <v>17</v>
      </c>
      <c r="AU2" s="124"/>
      <c r="AV2" s="124"/>
      <c r="AW2" s="124"/>
      <c r="AX2" s="124"/>
      <c r="AY2" s="124"/>
    </row>
    <row r="3" spans="1:51" s="74" customFormat="1" ht="25.5" customHeight="1">
      <c r="A3" s="118"/>
      <c r="B3" s="118"/>
      <c r="C3" s="143"/>
      <c r="D3" s="120"/>
      <c r="E3" s="120"/>
      <c r="F3" s="118"/>
      <c r="G3" s="118"/>
      <c r="H3" s="118"/>
      <c r="I3" s="118"/>
      <c r="J3" s="70" t="s">
        <v>18</v>
      </c>
      <c r="K3" s="70" t="s">
        <v>19</v>
      </c>
      <c r="L3" s="70" t="s">
        <v>20</v>
      </c>
      <c r="M3" s="70" t="s">
        <v>21</v>
      </c>
      <c r="N3" s="70" t="s">
        <v>22</v>
      </c>
      <c r="O3" s="70" t="s">
        <v>23</v>
      </c>
      <c r="P3" s="70" t="s">
        <v>18</v>
      </c>
      <c r="Q3" s="70" t="s">
        <v>24</v>
      </c>
      <c r="R3" s="70" t="s">
        <v>20</v>
      </c>
      <c r="S3" s="70" t="s">
        <v>21</v>
      </c>
      <c r="T3" s="70" t="s">
        <v>22</v>
      </c>
      <c r="U3" s="70" t="s">
        <v>23</v>
      </c>
      <c r="V3" s="70" t="s">
        <v>18</v>
      </c>
      <c r="W3" s="70" t="s">
        <v>19</v>
      </c>
      <c r="X3" s="70" t="s">
        <v>20</v>
      </c>
      <c r="Y3" s="70" t="s">
        <v>21</v>
      </c>
      <c r="Z3" s="70" t="s">
        <v>22</v>
      </c>
      <c r="AA3" s="70" t="s">
        <v>23</v>
      </c>
      <c r="AB3" s="70" t="s">
        <v>18</v>
      </c>
      <c r="AC3" s="70" t="s">
        <v>19</v>
      </c>
      <c r="AD3" s="70" t="s">
        <v>20</v>
      </c>
      <c r="AE3" s="70" t="s">
        <v>21</v>
      </c>
      <c r="AF3" s="70" t="s">
        <v>22</v>
      </c>
      <c r="AG3" s="70" t="s">
        <v>23</v>
      </c>
      <c r="AH3" s="70" t="s">
        <v>18</v>
      </c>
      <c r="AI3" s="70" t="s">
        <v>24</v>
      </c>
      <c r="AJ3" s="70" t="s">
        <v>20</v>
      </c>
      <c r="AK3" s="70" t="s">
        <v>21</v>
      </c>
      <c r="AL3" s="70" t="s">
        <v>22</v>
      </c>
      <c r="AM3" s="70" t="s">
        <v>25</v>
      </c>
      <c r="AN3" s="70" t="s">
        <v>18</v>
      </c>
      <c r="AO3" s="70" t="s">
        <v>24</v>
      </c>
      <c r="AP3" s="70" t="s">
        <v>20</v>
      </c>
      <c r="AQ3" s="70" t="s">
        <v>21</v>
      </c>
      <c r="AR3" s="70" t="s">
        <v>22</v>
      </c>
      <c r="AS3" s="70" t="s">
        <v>25</v>
      </c>
      <c r="AT3" s="70" t="s">
        <v>18</v>
      </c>
      <c r="AU3" s="70" t="s">
        <v>24</v>
      </c>
      <c r="AV3" s="70" t="s">
        <v>20</v>
      </c>
      <c r="AW3" s="70" t="s">
        <v>21</v>
      </c>
      <c r="AX3" s="70" t="s">
        <v>22</v>
      </c>
      <c r="AY3" s="70" t="s">
        <v>25</v>
      </c>
    </row>
    <row r="4" spans="1:51" s="92" customFormat="1" ht="15" customHeight="1">
      <c r="A4" s="71" t="s">
        <v>26</v>
      </c>
      <c r="B4" s="71" t="s">
        <v>27</v>
      </c>
      <c r="C4" s="71" t="s">
        <v>28</v>
      </c>
      <c r="D4" s="112" t="s">
        <v>29</v>
      </c>
      <c r="E4" s="113" t="s">
        <v>30</v>
      </c>
      <c r="F4" s="113" t="s">
        <v>31</v>
      </c>
      <c r="G4" s="113" t="s">
        <v>32</v>
      </c>
      <c r="H4" s="113" t="s">
        <v>33</v>
      </c>
      <c r="I4" s="70" t="s">
        <v>34</v>
      </c>
      <c r="J4" s="70" t="s">
        <v>35</v>
      </c>
      <c r="K4" s="72" t="s">
        <v>36</v>
      </c>
      <c r="L4" s="72" t="s">
        <v>37</v>
      </c>
      <c r="M4" s="72" t="s">
        <v>38</v>
      </c>
      <c r="N4" s="70" t="s">
        <v>39</v>
      </c>
      <c r="O4" s="70" t="s">
        <v>40</v>
      </c>
      <c r="P4" s="70" t="s">
        <v>41</v>
      </c>
      <c r="Q4" s="70" t="s">
        <v>42</v>
      </c>
      <c r="R4" s="70" t="s">
        <v>43</v>
      </c>
      <c r="S4" s="70" t="s">
        <v>44</v>
      </c>
      <c r="T4" s="70" t="s">
        <v>45</v>
      </c>
      <c r="U4" s="72" t="s">
        <v>46</v>
      </c>
      <c r="V4" s="72" t="s">
        <v>47</v>
      </c>
      <c r="W4" s="72" t="s">
        <v>48</v>
      </c>
      <c r="X4" s="70" t="s">
        <v>49</v>
      </c>
      <c r="Y4" s="70" t="s">
        <v>50</v>
      </c>
      <c r="Z4" s="72" t="s">
        <v>51</v>
      </c>
      <c r="AA4" s="72" t="s">
        <v>52</v>
      </c>
      <c r="AB4" s="72" t="s">
        <v>53</v>
      </c>
      <c r="AC4" s="70" t="s">
        <v>54</v>
      </c>
      <c r="AD4" s="70" t="s">
        <v>55</v>
      </c>
      <c r="AE4" s="70" t="s">
        <v>56</v>
      </c>
      <c r="AF4" s="70" t="s">
        <v>57</v>
      </c>
      <c r="AG4" s="70" t="s">
        <v>58</v>
      </c>
      <c r="AH4" s="70" t="s">
        <v>59</v>
      </c>
      <c r="AI4" s="71" t="s">
        <v>60</v>
      </c>
      <c r="AJ4" s="71" t="s">
        <v>61</v>
      </c>
      <c r="AK4" s="71" t="s">
        <v>62</v>
      </c>
      <c r="AL4" s="71" t="s">
        <v>63</v>
      </c>
      <c r="AM4" s="71" t="s">
        <v>64</v>
      </c>
      <c r="AN4" s="71" t="s">
        <v>65</v>
      </c>
      <c r="AO4" s="71" t="s">
        <v>66</v>
      </c>
      <c r="AP4" s="71" t="s">
        <v>67</v>
      </c>
      <c r="AQ4" s="71" t="s">
        <v>68</v>
      </c>
      <c r="AR4" s="71" t="s">
        <v>69</v>
      </c>
      <c r="AS4" s="71" t="s">
        <v>70</v>
      </c>
      <c r="AT4" s="71" t="s">
        <v>71</v>
      </c>
      <c r="AU4" s="71" t="s">
        <v>72</v>
      </c>
      <c r="AV4" s="71" t="s">
        <v>73</v>
      </c>
      <c r="AW4" s="71" t="s">
        <v>74</v>
      </c>
      <c r="AX4" s="71" t="s">
        <v>75</v>
      </c>
      <c r="AY4" s="71" t="s">
        <v>76</v>
      </c>
    </row>
    <row r="5" spans="1:51" ht="25.5">
      <c r="A5" s="108" t="s">
        <v>77</v>
      </c>
      <c r="B5" s="108"/>
      <c r="C5" s="108"/>
      <c r="D5" s="75"/>
      <c r="E5" s="75"/>
      <c r="F5" s="76"/>
      <c r="G5" s="75"/>
      <c r="H5" s="75"/>
      <c r="I5" s="77"/>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8"/>
    </row>
    <row r="6" spans="1:51">
      <c r="A6" s="108" t="s">
        <v>78</v>
      </c>
      <c r="B6" s="108"/>
      <c r="C6" s="108"/>
      <c r="D6" s="77"/>
      <c r="E6" s="114"/>
      <c r="F6" s="114"/>
      <c r="G6" s="115"/>
      <c r="H6" s="116"/>
      <c r="I6" s="77"/>
      <c r="J6" s="63"/>
      <c r="K6" s="80"/>
      <c r="L6" s="80"/>
      <c r="M6" s="79"/>
      <c r="N6" s="80"/>
      <c r="O6" s="63"/>
      <c r="P6" s="63"/>
      <c r="Q6" s="80"/>
      <c r="R6" s="80"/>
      <c r="S6" s="79"/>
      <c r="T6" s="79"/>
      <c r="U6" s="63"/>
      <c r="V6" s="63"/>
      <c r="W6" s="80"/>
      <c r="X6" s="80"/>
      <c r="Y6" s="79"/>
      <c r="Z6" s="79"/>
      <c r="AA6" s="63"/>
      <c r="AB6" s="63"/>
      <c r="AC6" s="63"/>
      <c r="AD6" s="63"/>
      <c r="AE6" s="63"/>
      <c r="AF6" s="63"/>
      <c r="AG6" s="63"/>
      <c r="AH6" s="63"/>
      <c r="AI6" s="63"/>
      <c r="AJ6" s="63"/>
      <c r="AK6" s="63"/>
      <c r="AL6" s="63"/>
      <c r="AM6" s="63"/>
      <c r="AN6" s="63"/>
      <c r="AO6" s="63"/>
      <c r="AP6" s="63"/>
      <c r="AQ6" s="63"/>
      <c r="AR6" s="63"/>
      <c r="AS6" s="63"/>
      <c r="AT6" s="81"/>
      <c r="AU6" s="79"/>
      <c r="AV6" s="79"/>
      <c r="AW6" s="79"/>
      <c r="AX6" s="79"/>
      <c r="AY6" s="117"/>
    </row>
    <row r="7" spans="1:51" ht="25.5">
      <c r="A7" s="108" t="s">
        <v>79</v>
      </c>
      <c r="B7" s="108"/>
      <c r="C7" s="108"/>
      <c r="D7" s="77"/>
      <c r="E7" s="114"/>
      <c r="F7" s="114"/>
      <c r="G7" s="115"/>
      <c r="H7" s="116"/>
      <c r="I7" s="77"/>
      <c r="J7" s="63"/>
      <c r="K7" s="80"/>
      <c r="L7" s="80"/>
      <c r="M7" s="79"/>
      <c r="N7" s="80"/>
      <c r="O7" s="63"/>
      <c r="P7" s="63"/>
      <c r="Q7" s="80"/>
      <c r="R7" s="80"/>
      <c r="S7" s="79"/>
      <c r="T7" s="79"/>
      <c r="U7" s="63"/>
      <c r="V7" s="63"/>
      <c r="W7" s="80"/>
      <c r="X7" s="80"/>
      <c r="Y7" s="79"/>
      <c r="Z7" s="79"/>
      <c r="AA7" s="63"/>
      <c r="AB7" s="63"/>
      <c r="AC7" s="63"/>
      <c r="AD7" s="63"/>
      <c r="AE7" s="63"/>
      <c r="AF7" s="63"/>
      <c r="AG7" s="63"/>
      <c r="AH7" s="63"/>
      <c r="AI7" s="63"/>
      <c r="AJ7" s="63"/>
      <c r="AK7" s="63"/>
      <c r="AL7" s="63"/>
      <c r="AM7" s="63"/>
      <c r="AN7" s="63"/>
      <c r="AO7" s="63"/>
      <c r="AP7" s="63"/>
      <c r="AQ7" s="63"/>
      <c r="AR7" s="63"/>
      <c r="AS7" s="63"/>
      <c r="AT7" s="81"/>
      <c r="AU7" s="79"/>
      <c r="AV7" s="79"/>
      <c r="AW7" s="79"/>
      <c r="AX7" s="79"/>
      <c r="AY7" s="117"/>
    </row>
    <row r="8" spans="1:51" ht="25.5">
      <c r="A8" s="77" t="s">
        <v>80</v>
      </c>
      <c r="B8" s="77"/>
      <c r="C8" s="77"/>
      <c r="D8" s="77"/>
      <c r="E8" s="77"/>
      <c r="F8" s="77"/>
      <c r="G8" s="77"/>
      <c r="H8" s="77"/>
      <c r="I8" s="77"/>
      <c r="J8" s="80"/>
      <c r="K8" s="80"/>
      <c r="L8" s="80"/>
      <c r="M8" s="79"/>
      <c r="N8" s="80"/>
      <c r="O8" s="80"/>
      <c r="P8" s="80"/>
      <c r="Q8" s="80"/>
      <c r="R8" s="80"/>
      <c r="S8" s="79"/>
      <c r="T8" s="79"/>
      <c r="U8" s="80"/>
      <c r="V8" s="80"/>
      <c r="W8" s="80"/>
      <c r="X8" s="80"/>
      <c r="Y8" s="79"/>
      <c r="Z8" s="79"/>
      <c r="AA8" s="80"/>
      <c r="AB8" s="80"/>
      <c r="AC8" s="80"/>
      <c r="AD8" s="80"/>
      <c r="AE8" s="80"/>
      <c r="AF8" s="80"/>
      <c r="AG8" s="80"/>
      <c r="AH8" s="80"/>
      <c r="AI8" s="80"/>
      <c r="AJ8" s="80"/>
      <c r="AK8" s="80"/>
      <c r="AL8" s="80"/>
      <c r="AM8" s="80"/>
      <c r="AN8" s="80"/>
      <c r="AO8" s="80"/>
      <c r="AP8" s="80"/>
      <c r="AQ8" s="80"/>
      <c r="AR8" s="80"/>
      <c r="AS8" s="80"/>
      <c r="AT8" s="81"/>
      <c r="AU8" s="79"/>
      <c r="AV8" s="79"/>
      <c r="AW8" s="79"/>
      <c r="AX8" s="79"/>
      <c r="AY8" s="82"/>
    </row>
    <row r="9" spans="1:51" ht="25.5">
      <c r="A9" s="108" t="s">
        <v>81</v>
      </c>
      <c r="B9" s="108"/>
      <c r="C9" s="108"/>
      <c r="D9" s="77"/>
      <c r="E9" s="77"/>
      <c r="F9" s="77"/>
      <c r="G9" s="77"/>
      <c r="H9" s="77"/>
      <c r="I9" s="77"/>
      <c r="J9" s="80"/>
      <c r="K9" s="80"/>
      <c r="L9" s="80"/>
      <c r="M9" s="79"/>
      <c r="N9" s="80"/>
      <c r="O9" s="80"/>
      <c r="P9" s="80"/>
      <c r="Q9" s="80"/>
      <c r="R9" s="80"/>
      <c r="S9" s="79"/>
      <c r="T9" s="79"/>
      <c r="U9" s="80"/>
      <c r="V9" s="80"/>
      <c r="W9" s="80"/>
      <c r="X9" s="80"/>
      <c r="Y9" s="79"/>
      <c r="Z9" s="79"/>
      <c r="AA9" s="80"/>
      <c r="AB9" s="80"/>
      <c r="AC9" s="80"/>
      <c r="AD9" s="80"/>
      <c r="AE9" s="80"/>
      <c r="AF9" s="80"/>
      <c r="AG9" s="80"/>
      <c r="AH9" s="80"/>
      <c r="AI9" s="80"/>
      <c r="AJ9" s="80"/>
      <c r="AK9" s="80"/>
      <c r="AL9" s="80"/>
      <c r="AM9" s="80"/>
      <c r="AN9" s="80"/>
      <c r="AO9" s="80"/>
      <c r="AP9" s="80"/>
      <c r="AQ9" s="80"/>
      <c r="AR9" s="80"/>
      <c r="AS9" s="80"/>
      <c r="AT9" s="81"/>
      <c r="AU9" s="79"/>
      <c r="AV9" s="79"/>
      <c r="AW9" s="79"/>
      <c r="AX9" s="79"/>
      <c r="AY9" s="82"/>
    </row>
    <row r="10" spans="1:51" s="85" customFormat="1" ht="102">
      <c r="A10" s="86" t="s">
        <v>82</v>
      </c>
      <c r="B10" s="87" t="s">
        <v>83</v>
      </c>
      <c r="C10" s="53" t="s">
        <v>84</v>
      </c>
      <c r="D10" s="88" t="s">
        <v>85</v>
      </c>
      <c r="E10" s="88"/>
      <c r="F10" s="110">
        <v>2</v>
      </c>
      <c r="G10" s="111" t="s">
        <v>86</v>
      </c>
      <c r="H10" s="110" t="s">
        <v>87</v>
      </c>
      <c r="I10" s="88">
        <v>2014</v>
      </c>
      <c r="J10" s="89"/>
      <c r="K10" s="90"/>
      <c r="L10" s="89"/>
      <c r="M10" s="89"/>
      <c r="N10" s="90"/>
      <c r="O10" s="91"/>
      <c r="P10" s="89"/>
      <c r="Q10" s="90"/>
      <c r="R10" s="89"/>
      <c r="S10" s="89"/>
      <c r="T10" s="90"/>
      <c r="U10" s="91"/>
      <c r="V10" s="89">
        <v>82000</v>
      </c>
      <c r="W10" s="90"/>
      <c r="X10" s="89">
        <v>67275.384999999995</v>
      </c>
      <c r="Y10" s="89">
        <f>239826157.1/1000</f>
        <v>239826.15709999998</v>
      </c>
      <c r="Z10" s="90"/>
      <c r="AA10" s="91">
        <f>V10+X10+Y10</f>
        <v>389101.54209999996</v>
      </c>
      <c r="AB10" s="89">
        <v>205000</v>
      </c>
      <c r="AC10" s="90"/>
      <c r="AD10" s="89">
        <f>168188464.25/1000</f>
        <v>168188.46424999999</v>
      </c>
      <c r="AE10" s="89">
        <f>599565392.75/1000</f>
        <v>599565.39275</v>
      </c>
      <c r="AF10" s="90"/>
      <c r="AG10" s="91">
        <f>AB10+AD10+AE10</f>
        <v>972753.85699999996</v>
      </c>
      <c r="AH10" s="91">
        <f t="shared" ref="AH10:AM10" si="0">V10+AB10</f>
        <v>287000</v>
      </c>
      <c r="AI10" s="91">
        <f t="shared" si="0"/>
        <v>0</v>
      </c>
      <c r="AJ10" s="91">
        <f t="shared" si="0"/>
        <v>235463.84924999997</v>
      </c>
      <c r="AK10" s="91">
        <f t="shared" si="0"/>
        <v>839391.54984999995</v>
      </c>
      <c r="AL10" s="91">
        <f t="shared" si="0"/>
        <v>0</v>
      </c>
      <c r="AM10" s="91">
        <f t="shared" si="0"/>
        <v>1361855.3991</v>
      </c>
      <c r="AN10" s="91">
        <v>123000</v>
      </c>
      <c r="AO10" s="91">
        <v>0</v>
      </c>
      <c r="AP10" s="91">
        <v>100913.07855000001</v>
      </c>
      <c r="AQ10" s="91">
        <v>359739.23564999999</v>
      </c>
      <c r="AR10" s="91">
        <v>0</v>
      </c>
      <c r="AS10" s="91">
        <v>583652.31419999991</v>
      </c>
      <c r="AT10" s="91">
        <f t="shared" ref="AT10:AY10" si="1">AH10+AN10</f>
        <v>410000</v>
      </c>
      <c r="AU10" s="91">
        <f t="shared" si="1"/>
        <v>0</v>
      </c>
      <c r="AV10" s="91">
        <f t="shared" si="1"/>
        <v>336376.92779999995</v>
      </c>
      <c r="AW10" s="91">
        <f t="shared" si="1"/>
        <v>1199130.7855</v>
      </c>
      <c r="AX10" s="91">
        <f t="shared" si="1"/>
        <v>0</v>
      </c>
      <c r="AY10" s="91">
        <f t="shared" si="1"/>
        <v>1945507.7132999999</v>
      </c>
    </row>
    <row r="11" spans="1:51" s="1" customFormat="1">
      <c r="A11" s="93" t="s">
        <v>88</v>
      </c>
      <c r="B11" s="94"/>
      <c r="C11" s="94"/>
      <c r="D11" s="95"/>
      <c r="E11" s="96"/>
      <c r="F11" s="94"/>
      <c r="G11" s="94"/>
      <c r="H11" s="94"/>
      <c r="I11" s="77"/>
      <c r="J11" s="97"/>
      <c r="K11" s="97"/>
      <c r="L11" s="97"/>
      <c r="M11" s="97"/>
      <c r="N11" s="97"/>
      <c r="O11" s="98"/>
      <c r="P11" s="97"/>
      <c r="Q11" s="97"/>
      <c r="R11" s="97"/>
      <c r="S11" s="97"/>
      <c r="T11" s="97"/>
      <c r="U11" s="98"/>
      <c r="V11" s="98">
        <f>V10</f>
        <v>82000</v>
      </c>
      <c r="W11" s="98">
        <f t="shared" ref="W11:AY11" si="2">W10</f>
        <v>0</v>
      </c>
      <c r="X11" s="98">
        <f t="shared" si="2"/>
        <v>67275.384999999995</v>
      </c>
      <c r="Y11" s="98">
        <f t="shared" si="2"/>
        <v>239826.15709999998</v>
      </c>
      <c r="Z11" s="98">
        <f t="shared" si="2"/>
        <v>0</v>
      </c>
      <c r="AA11" s="98">
        <f t="shared" si="2"/>
        <v>389101.54209999996</v>
      </c>
      <c r="AB11" s="98">
        <f t="shared" si="2"/>
        <v>205000</v>
      </c>
      <c r="AC11" s="98">
        <f t="shared" si="2"/>
        <v>0</v>
      </c>
      <c r="AD11" s="98">
        <f t="shared" si="2"/>
        <v>168188.46424999999</v>
      </c>
      <c r="AE11" s="98">
        <f t="shared" si="2"/>
        <v>599565.39275</v>
      </c>
      <c r="AF11" s="98">
        <f t="shared" si="2"/>
        <v>0</v>
      </c>
      <c r="AG11" s="98">
        <f t="shared" si="2"/>
        <v>972753.85699999996</v>
      </c>
      <c r="AH11" s="98">
        <f t="shared" si="2"/>
        <v>287000</v>
      </c>
      <c r="AI11" s="98">
        <f t="shared" si="2"/>
        <v>0</v>
      </c>
      <c r="AJ11" s="98">
        <f t="shared" si="2"/>
        <v>235463.84924999997</v>
      </c>
      <c r="AK11" s="98">
        <f t="shared" si="2"/>
        <v>839391.54984999995</v>
      </c>
      <c r="AL11" s="98">
        <f t="shared" si="2"/>
        <v>0</v>
      </c>
      <c r="AM11" s="98">
        <f t="shared" si="2"/>
        <v>1361855.3991</v>
      </c>
      <c r="AN11" s="98">
        <f t="shared" si="2"/>
        <v>123000</v>
      </c>
      <c r="AO11" s="98">
        <f t="shared" si="2"/>
        <v>0</v>
      </c>
      <c r="AP11" s="98">
        <f t="shared" si="2"/>
        <v>100913.07855000001</v>
      </c>
      <c r="AQ11" s="98">
        <f t="shared" si="2"/>
        <v>359739.23564999999</v>
      </c>
      <c r="AR11" s="98">
        <f t="shared" si="2"/>
        <v>0</v>
      </c>
      <c r="AS11" s="98">
        <f t="shared" si="2"/>
        <v>583652.31419999991</v>
      </c>
      <c r="AT11" s="98">
        <f t="shared" si="2"/>
        <v>410000</v>
      </c>
      <c r="AU11" s="98">
        <f t="shared" si="2"/>
        <v>0</v>
      </c>
      <c r="AV11" s="98">
        <f t="shared" si="2"/>
        <v>336376.92779999995</v>
      </c>
      <c r="AW11" s="98">
        <f t="shared" si="2"/>
        <v>1199130.7855</v>
      </c>
      <c r="AX11" s="98">
        <f t="shared" si="2"/>
        <v>0</v>
      </c>
      <c r="AY11" s="98">
        <f t="shared" si="2"/>
        <v>1945507.7132999999</v>
      </c>
    </row>
    <row r="12" spans="1:51" ht="38.25">
      <c r="A12" s="109" t="s">
        <v>89</v>
      </c>
      <c r="AT12" s="85"/>
    </row>
  </sheetData>
  <mergeCells count="24">
    <mergeCell ref="C1:C3"/>
    <mergeCell ref="AN2:AS2"/>
    <mergeCell ref="E2:E3"/>
    <mergeCell ref="P1:U1"/>
    <mergeCell ref="J2:O2"/>
    <mergeCell ref="P2:U2"/>
    <mergeCell ref="I1:I3"/>
    <mergeCell ref="G1:G3"/>
    <mergeCell ref="A1:A3"/>
    <mergeCell ref="V1:AA1"/>
    <mergeCell ref="D2:D3"/>
    <mergeCell ref="AN1:AS1"/>
    <mergeCell ref="AT1:AY1"/>
    <mergeCell ref="AH2:AM2"/>
    <mergeCell ref="V2:AA2"/>
    <mergeCell ref="D1:E1"/>
    <mergeCell ref="F1:F3"/>
    <mergeCell ref="AT2:AY2"/>
    <mergeCell ref="AB2:AG2"/>
    <mergeCell ref="AB1:AG1"/>
    <mergeCell ref="AH1:AM1"/>
    <mergeCell ref="H1:H3"/>
    <mergeCell ref="J1:O1"/>
    <mergeCell ref="B1:B3"/>
  </mergeCells>
  <dataValidations count="2">
    <dataValidation type="list" allowBlank="1" showInputMessage="1" sqref="E11" xr:uid="{00000000-0002-0000-0000-000000000000}">
      <formula1>"CAR, NCR, I, II, III, IVA, IVB, V, VI, VII, VIII, IX, X, XI, XII, XIII, ARMM,  "</formula1>
    </dataValidation>
    <dataValidation type="list" allowBlank="1" showInputMessage="1" sqref="D11" xr:uid="{00000000-0002-0000-0000-000001000000}">
      <formula1>"Nationwide, Interregional, Region-Specific,  "</formula1>
    </dataValidation>
  </dataValidations>
  <printOptions horizontalCentered="1"/>
  <pageMargins left="0.33" right="0.36" top="0.75" bottom="0.75" header="0.3" footer="0.3"/>
  <pageSetup paperSize="9" scale="70" pageOrder="overThenDown" orientation="landscape" r:id="rId1"/>
  <headerFooter>
    <oddHeader xml:space="preserve">&amp;C&amp;"Arial,Bold"&amp;12Chapter 2: Macroeconomic Policy
Annex B: List of Strategic Core Investment Programs and Projects (CIPs) with Annual Investment Targets By Source of Financing
</oddHeader>
    <oddFooter>&amp;C&amp;"Arial,Bold"&amp;12 2011-2016 Revalidated Public Investment Program &amp;R&amp;"Arial,Regular"&amp;10Page &amp;P of &amp;N</oddFooter>
  </headerFooter>
  <colBreaks count="7" manualBreakCount="7">
    <brk id="9" max="1048575" man="1"/>
    <brk id="15" max="1048575" man="1"/>
    <brk id="21" max="1048575" man="1"/>
    <brk id="27" max="1048575" man="1"/>
    <brk id="33" max="1048575" man="1"/>
    <brk id="39" max="1048575" man="1"/>
    <brk id="4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0"/>
  <sheetViews>
    <sheetView view="pageBreakPreview" zoomScale="80" zoomScaleNormal="60" zoomScaleSheetLayoutView="80" workbookViewId="0">
      <selection activeCell="A10" sqref="A10"/>
    </sheetView>
  </sheetViews>
  <sheetFormatPr defaultRowHeight="12.75"/>
  <cols>
    <col min="1" max="1" width="30.7109375" style="47" customWidth="1"/>
    <col min="2" max="2" width="10.85546875" style="47" customWidth="1"/>
    <col min="3" max="3" width="30.7109375" style="47" customWidth="1"/>
    <col min="4" max="5" width="14.7109375" style="47" customWidth="1"/>
    <col min="6" max="6" width="10.7109375" style="47" customWidth="1"/>
    <col min="7" max="7" width="14.7109375" style="47" customWidth="1"/>
    <col min="8" max="9" width="20.7109375" style="47" customWidth="1"/>
    <col min="10" max="50" width="20.7109375" style="66" customWidth="1"/>
    <col min="51" max="51" width="20.7109375" style="107" customWidth="1"/>
    <col min="52" max="16384" width="9.140625" style="47"/>
  </cols>
  <sheetData>
    <row r="1" spans="1:51" s="101" customFormat="1" ht="19.5" customHeight="1">
      <c r="A1" s="137" t="s">
        <v>0</v>
      </c>
      <c r="B1" s="118" t="s">
        <v>1</v>
      </c>
      <c r="C1" s="118" t="s">
        <v>2</v>
      </c>
      <c r="D1" s="118" t="s">
        <v>90</v>
      </c>
      <c r="E1" s="118"/>
      <c r="F1" s="118" t="s">
        <v>4</v>
      </c>
      <c r="G1" s="118" t="s">
        <v>5</v>
      </c>
      <c r="H1" s="118" t="s">
        <v>6</v>
      </c>
      <c r="I1" s="127" t="s">
        <v>91</v>
      </c>
      <c r="J1" s="126" t="s">
        <v>8</v>
      </c>
      <c r="K1" s="126"/>
      <c r="L1" s="126"/>
      <c r="M1" s="126"/>
      <c r="N1" s="126"/>
      <c r="O1" s="126"/>
      <c r="P1" s="126" t="s">
        <v>8</v>
      </c>
      <c r="Q1" s="126"/>
      <c r="R1" s="126"/>
      <c r="S1" s="126"/>
      <c r="T1" s="126"/>
      <c r="U1" s="126"/>
      <c r="V1" s="126" t="s">
        <v>8</v>
      </c>
      <c r="W1" s="126"/>
      <c r="X1" s="126"/>
      <c r="Y1" s="126"/>
      <c r="Z1" s="126"/>
      <c r="AA1" s="126"/>
      <c r="AB1" s="126" t="s">
        <v>8</v>
      </c>
      <c r="AC1" s="126"/>
      <c r="AD1" s="126"/>
      <c r="AE1" s="126"/>
      <c r="AF1" s="126"/>
      <c r="AG1" s="126"/>
      <c r="AH1" s="126" t="s">
        <v>8</v>
      </c>
      <c r="AI1" s="126"/>
      <c r="AJ1" s="126"/>
      <c r="AK1" s="126"/>
      <c r="AL1" s="126"/>
      <c r="AM1" s="126"/>
      <c r="AN1" s="126" t="s">
        <v>8</v>
      </c>
      <c r="AO1" s="126"/>
      <c r="AP1" s="126"/>
      <c r="AQ1" s="126"/>
      <c r="AR1" s="126"/>
      <c r="AS1" s="126"/>
      <c r="AT1" s="126" t="s">
        <v>8</v>
      </c>
      <c r="AU1" s="126"/>
      <c r="AV1" s="126"/>
      <c r="AW1" s="126"/>
      <c r="AX1" s="126"/>
      <c r="AY1" s="126"/>
    </row>
    <row r="2" spans="1:51" s="67" customFormat="1" ht="34.5" customHeight="1">
      <c r="A2" s="138"/>
      <c r="B2" s="118"/>
      <c r="C2" s="140"/>
      <c r="D2" s="120" t="s">
        <v>9</v>
      </c>
      <c r="E2" s="120" t="s">
        <v>10</v>
      </c>
      <c r="F2" s="118"/>
      <c r="G2" s="118"/>
      <c r="H2" s="118"/>
      <c r="I2" s="128"/>
      <c r="J2" s="121" t="s">
        <v>11</v>
      </c>
      <c r="K2" s="121"/>
      <c r="L2" s="121"/>
      <c r="M2" s="122"/>
      <c r="N2" s="122"/>
      <c r="O2" s="122"/>
      <c r="P2" s="121" t="s">
        <v>12</v>
      </c>
      <c r="Q2" s="121"/>
      <c r="R2" s="121"/>
      <c r="S2" s="122"/>
      <c r="T2" s="122"/>
      <c r="U2" s="122"/>
      <c r="V2" s="121" t="s">
        <v>13</v>
      </c>
      <c r="W2" s="121"/>
      <c r="X2" s="121"/>
      <c r="Y2" s="122"/>
      <c r="Z2" s="122"/>
      <c r="AA2" s="122"/>
      <c r="AB2" s="121" t="s">
        <v>14</v>
      </c>
      <c r="AC2" s="121"/>
      <c r="AD2" s="121"/>
      <c r="AE2" s="122"/>
      <c r="AF2" s="122"/>
      <c r="AG2" s="122"/>
      <c r="AH2" s="130" t="s">
        <v>92</v>
      </c>
      <c r="AI2" s="130"/>
      <c r="AJ2" s="130"/>
      <c r="AK2" s="130"/>
      <c r="AL2" s="130"/>
      <c r="AM2" s="130"/>
      <c r="AN2" s="131" t="s">
        <v>16</v>
      </c>
      <c r="AO2" s="130"/>
      <c r="AP2" s="130"/>
      <c r="AQ2" s="130"/>
      <c r="AR2" s="130"/>
      <c r="AS2" s="130"/>
      <c r="AT2" s="126" t="s">
        <v>93</v>
      </c>
      <c r="AU2" s="130"/>
      <c r="AV2" s="130"/>
      <c r="AW2" s="130"/>
      <c r="AX2" s="130"/>
      <c r="AY2" s="130"/>
    </row>
    <row r="3" spans="1:51" s="101" customFormat="1" ht="27" customHeight="1">
      <c r="A3" s="139"/>
      <c r="B3" s="118"/>
      <c r="C3" s="140"/>
      <c r="D3" s="120"/>
      <c r="E3" s="120"/>
      <c r="F3" s="118"/>
      <c r="G3" s="118"/>
      <c r="H3" s="118"/>
      <c r="I3" s="129"/>
      <c r="J3" s="70" t="s">
        <v>18</v>
      </c>
      <c r="K3" s="70" t="s">
        <v>94</v>
      </c>
      <c r="L3" s="70" t="s">
        <v>20</v>
      </c>
      <c r="M3" s="100" t="s">
        <v>21</v>
      </c>
      <c r="N3" s="100" t="s">
        <v>22</v>
      </c>
      <c r="O3" s="70" t="s">
        <v>23</v>
      </c>
      <c r="P3" s="70" t="s">
        <v>18</v>
      </c>
      <c r="Q3" s="70" t="s">
        <v>94</v>
      </c>
      <c r="R3" s="70" t="s">
        <v>20</v>
      </c>
      <c r="S3" s="100" t="s">
        <v>21</v>
      </c>
      <c r="T3" s="100" t="s">
        <v>22</v>
      </c>
      <c r="U3" s="70" t="s">
        <v>23</v>
      </c>
      <c r="V3" s="70" t="s">
        <v>18</v>
      </c>
      <c r="W3" s="70" t="s">
        <v>94</v>
      </c>
      <c r="X3" s="70" t="s">
        <v>20</v>
      </c>
      <c r="Y3" s="100" t="s">
        <v>21</v>
      </c>
      <c r="Z3" s="100" t="s">
        <v>22</v>
      </c>
      <c r="AA3" s="70" t="s">
        <v>23</v>
      </c>
      <c r="AB3" s="70" t="s">
        <v>18</v>
      </c>
      <c r="AC3" s="70" t="s">
        <v>94</v>
      </c>
      <c r="AD3" s="70" t="s">
        <v>20</v>
      </c>
      <c r="AE3" s="100" t="s">
        <v>21</v>
      </c>
      <c r="AF3" s="100" t="s">
        <v>22</v>
      </c>
      <c r="AG3" s="70" t="s">
        <v>23</v>
      </c>
      <c r="AH3" s="70" t="s">
        <v>18</v>
      </c>
      <c r="AI3" s="70" t="s">
        <v>94</v>
      </c>
      <c r="AJ3" s="70" t="s">
        <v>20</v>
      </c>
      <c r="AK3" s="100" t="s">
        <v>21</v>
      </c>
      <c r="AL3" s="100" t="s">
        <v>22</v>
      </c>
      <c r="AM3" s="70" t="s">
        <v>23</v>
      </c>
      <c r="AN3" s="70" t="s">
        <v>18</v>
      </c>
      <c r="AO3" s="70" t="s">
        <v>94</v>
      </c>
      <c r="AP3" s="70" t="s">
        <v>20</v>
      </c>
      <c r="AQ3" s="100" t="s">
        <v>21</v>
      </c>
      <c r="AR3" s="100" t="s">
        <v>22</v>
      </c>
      <c r="AS3" s="70" t="s">
        <v>23</v>
      </c>
      <c r="AT3" s="70" t="s">
        <v>18</v>
      </c>
      <c r="AU3" s="70" t="s">
        <v>94</v>
      </c>
      <c r="AV3" s="70" t="s">
        <v>20</v>
      </c>
      <c r="AW3" s="100" t="s">
        <v>21</v>
      </c>
      <c r="AX3" s="100" t="s">
        <v>22</v>
      </c>
      <c r="AY3" s="70" t="s">
        <v>25</v>
      </c>
    </row>
    <row r="4" spans="1:51" s="67" customFormat="1">
      <c r="A4" s="48"/>
      <c r="B4" s="48" t="s">
        <v>26</v>
      </c>
      <c r="C4" s="48" t="s">
        <v>27</v>
      </c>
      <c r="D4" s="48" t="s">
        <v>28</v>
      </c>
      <c r="E4" s="48" t="s">
        <v>29</v>
      </c>
      <c r="F4" s="48" t="s">
        <v>30</v>
      </c>
      <c r="G4" s="49" t="s">
        <v>31</v>
      </c>
      <c r="H4" s="48" t="s">
        <v>32</v>
      </c>
      <c r="I4" s="48" t="s">
        <v>33</v>
      </c>
      <c r="J4" s="48" t="s">
        <v>34</v>
      </c>
      <c r="K4" s="72" t="s">
        <v>35</v>
      </c>
      <c r="L4" s="72" t="s">
        <v>36</v>
      </c>
      <c r="M4" s="70" t="s">
        <v>37</v>
      </c>
      <c r="N4" s="70" t="s">
        <v>38</v>
      </c>
      <c r="O4" s="70" t="s">
        <v>39</v>
      </c>
      <c r="P4" s="70" t="s">
        <v>40</v>
      </c>
      <c r="Q4" s="70" t="s">
        <v>95</v>
      </c>
      <c r="R4" s="70" t="s">
        <v>42</v>
      </c>
      <c r="S4" s="70" t="s">
        <v>96</v>
      </c>
      <c r="T4" s="72" t="s">
        <v>44</v>
      </c>
      <c r="U4" s="72" t="s">
        <v>45</v>
      </c>
      <c r="V4" s="72" t="s">
        <v>46</v>
      </c>
      <c r="W4" s="70" t="s">
        <v>47</v>
      </c>
      <c r="X4" s="70" t="s">
        <v>48</v>
      </c>
      <c r="Y4" s="72" t="s">
        <v>49</v>
      </c>
      <c r="Z4" s="72" t="s">
        <v>50</v>
      </c>
      <c r="AA4" s="72" t="s">
        <v>51</v>
      </c>
      <c r="AB4" s="70" t="s">
        <v>52</v>
      </c>
      <c r="AC4" s="70" t="s">
        <v>53</v>
      </c>
      <c r="AD4" s="70" t="s">
        <v>54</v>
      </c>
      <c r="AE4" s="70" t="s">
        <v>55</v>
      </c>
      <c r="AF4" s="70" t="s">
        <v>56</v>
      </c>
      <c r="AG4" s="70" t="s">
        <v>57</v>
      </c>
      <c r="AH4" s="71" t="s">
        <v>58</v>
      </c>
      <c r="AI4" s="71" t="s">
        <v>59</v>
      </c>
      <c r="AJ4" s="71" t="s">
        <v>60</v>
      </c>
      <c r="AK4" s="71" t="s">
        <v>61</v>
      </c>
      <c r="AL4" s="71" t="s">
        <v>62</v>
      </c>
      <c r="AM4" s="71" t="s">
        <v>63</v>
      </c>
      <c r="AN4" s="71" t="s">
        <v>64</v>
      </c>
      <c r="AO4" s="71" t="s">
        <v>65</v>
      </c>
      <c r="AP4" s="71" t="s">
        <v>66</v>
      </c>
      <c r="AQ4" s="71" t="s">
        <v>67</v>
      </c>
      <c r="AR4" s="71" t="s">
        <v>68</v>
      </c>
      <c r="AS4" s="71" t="s">
        <v>69</v>
      </c>
      <c r="AT4" s="71" t="s">
        <v>70</v>
      </c>
      <c r="AU4" s="71" t="s">
        <v>71</v>
      </c>
      <c r="AV4" s="71" t="s">
        <v>72</v>
      </c>
      <c r="AW4" s="71" t="s">
        <v>73</v>
      </c>
      <c r="AX4" s="71" t="s">
        <v>74</v>
      </c>
      <c r="AY4" s="71" t="s">
        <v>75</v>
      </c>
    </row>
    <row r="5" spans="1:51" s="55" customFormat="1">
      <c r="A5" s="133" t="s">
        <v>97</v>
      </c>
      <c r="B5" s="134"/>
      <c r="C5" s="135"/>
      <c r="D5" s="56"/>
      <c r="E5" s="56"/>
      <c r="F5" s="57"/>
      <c r="G5" s="56"/>
      <c r="H5" s="56"/>
      <c r="I5" s="56"/>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102"/>
    </row>
    <row r="6" spans="1:51" s="55" customFormat="1">
      <c r="A6" s="133" t="s">
        <v>98</v>
      </c>
      <c r="B6" s="134"/>
      <c r="C6" s="135"/>
      <c r="D6" s="58"/>
      <c r="E6" s="58"/>
      <c r="F6" s="59"/>
      <c r="G6" s="58"/>
      <c r="H6" s="58"/>
      <c r="I6" s="58"/>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102"/>
    </row>
    <row r="7" spans="1:51" s="55" customFormat="1">
      <c r="A7" s="125" t="s">
        <v>99</v>
      </c>
      <c r="B7" s="125"/>
      <c r="C7" s="125"/>
      <c r="D7" s="125"/>
      <c r="E7" s="125"/>
      <c r="F7" s="125"/>
      <c r="G7" s="125"/>
      <c r="H7" s="125"/>
      <c r="I7" s="58"/>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102"/>
    </row>
    <row r="8" spans="1:51" s="55" customFormat="1">
      <c r="A8" s="125" t="s">
        <v>100</v>
      </c>
      <c r="B8" s="125"/>
      <c r="C8" s="58"/>
      <c r="D8" s="58"/>
      <c r="E8" s="58"/>
      <c r="F8" s="59"/>
      <c r="G8" s="58"/>
      <c r="H8" s="58"/>
      <c r="I8" s="58"/>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102"/>
    </row>
    <row r="9" spans="1:51" s="55" customFormat="1">
      <c r="A9" s="125" t="s">
        <v>101</v>
      </c>
      <c r="B9" s="125"/>
      <c r="C9" s="58"/>
      <c r="D9" s="58"/>
      <c r="E9" s="58"/>
      <c r="F9" s="59"/>
      <c r="G9" s="58"/>
      <c r="H9" s="58"/>
      <c r="I9" s="58"/>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102"/>
    </row>
    <row r="10" spans="1:51" s="55" customFormat="1" ht="135" customHeight="1">
      <c r="A10" s="50" t="s">
        <v>102</v>
      </c>
      <c r="B10" s="50" t="s">
        <v>103</v>
      </c>
      <c r="C10" s="50" t="s">
        <v>104</v>
      </c>
      <c r="D10" s="50" t="s">
        <v>105</v>
      </c>
      <c r="E10" s="50" t="s">
        <v>106</v>
      </c>
      <c r="F10" s="50" t="s">
        <v>107</v>
      </c>
      <c r="G10" s="99" t="s">
        <v>108</v>
      </c>
      <c r="H10" s="50" t="s">
        <v>109</v>
      </c>
      <c r="I10" s="50"/>
      <c r="J10" s="61"/>
      <c r="K10" s="61"/>
      <c r="L10" s="61"/>
      <c r="M10" s="62">
        <f>521*1000</f>
        <v>521000</v>
      </c>
      <c r="N10" s="62"/>
      <c r="O10" s="62">
        <f>521*1000</f>
        <v>521000</v>
      </c>
      <c r="P10" s="61"/>
      <c r="Q10" s="61"/>
      <c r="R10" s="61"/>
      <c r="S10" s="62">
        <f>210.631*1000</f>
        <v>210631</v>
      </c>
      <c r="T10" s="62"/>
      <c r="U10" s="62">
        <f>210.63*1000</f>
        <v>210630</v>
      </c>
      <c r="V10" s="61"/>
      <c r="W10" s="61"/>
      <c r="X10" s="61"/>
      <c r="Y10" s="62">
        <f>33.54*1000</f>
        <v>33540</v>
      </c>
      <c r="Z10" s="62"/>
      <c r="AA10" s="62">
        <f>33.54*1000</f>
        <v>33540</v>
      </c>
      <c r="AB10" s="61"/>
      <c r="AC10" s="61"/>
      <c r="AD10" s="61"/>
      <c r="AE10" s="61">
        <f>2.236*1000</f>
        <v>2236</v>
      </c>
      <c r="AF10" s="62"/>
      <c r="AG10" s="61">
        <f>2.236*1000</f>
        <v>2236</v>
      </c>
      <c r="AH10" s="63"/>
      <c r="AI10" s="61"/>
      <c r="AJ10" s="61"/>
      <c r="AK10" s="63">
        <f>767.407*1000</f>
        <v>767407</v>
      </c>
      <c r="AL10" s="62"/>
      <c r="AM10" s="64">
        <f>767.407*1000</f>
        <v>767407</v>
      </c>
      <c r="AN10" s="63"/>
      <c r="AO10" s="61"/>
      <c r="AP10" s="61"/>
      <c r="AQ10" s="63"/>
      <c r="AR10" s="62"/>
      <c r="AS10" s="64"/>
      <c r="AT10" s="63"/>
      <c r="AU10" s="61"/>
      <c r="AV10" s="61"/>
      <c r="AW10" s="63">
        <f>767.407*1000</f>
        <v>767407</v>
      </c>
      <c r="AX10" s="62"/>
      <c r="AY10" s="103">
        <f>767.407*1000</f>
        <v>767407</v>
      </c>
    </row>
    <row r="11" spans="1:51" s="55" customFormat="1" ht="94.5" customHeight="1">
      <c r="A11" s="50" t="s">
        <v>110</v>
      </c>
      <c r="B11" s="50" t="s">
        <v>103</v>
      </c>
      <c r="C11" s="50" t="s">
        <v>111</v>
      </c>
      <c r="D11" s="50" t="s">
        <v>105</v>
      </c>
      <c r="E11" s="50" t="s">
        <v>112</v>
      </c>
      <c r="F11" s="50" t="s">
        <v>113</v>
      </c>
      <c r="G11" s="99" t="s">
        <v>108</v>
      </c>
      <c r="H11" s="50" t="s">
        <v>109</v>
      </c>
      <c r="I11" s="50"/>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3"/>
      <c r="AI11" s="61"/>
      <c r="AJ11" s="61"/>
      <c r="AK11" s="63"/>
      <c r="AL11" s="61"/>
      <c r="AM11" s="63"/>
      <c r="AN11" s="63"/>
      <c r="AO11" s="61"/>
      <c r="AP11" s="61"/>
      <c r="AQ11" s="63"/>
      <c r="AR11" s="61"/>
      <c r="AS11" s="63"/>
      <c r="AT11" s="63"/>
      <c r="AU11" s="61"/>
      <c r="AV11" s="61"/>
      <c r="AW11" s="63"/>
      <c r="AX11" s="61"/>
      <c r="AY11" s="104"/>
    </row>
    <row r="12" spans="1:51" s="55" customFormat="1" ht="104.25" customHeight="1">
      <c r="A12" s="50" t="s">
        <v>114</v>
      </c>
      <c r="B12" s="50" t="s">
        <v>103</v>
      </c>
      <c r="C12" s="50" t="s">
        <v>115</v>
      </c>
      <c r="D12" s="50" t="s">
        <v>105</v>
      </c>
      <c r="E12" s="50" t="s">
        <v>106</v>
      </c>
      <c r="F12" s="50" t="s">
        <v>113</v>
      </c>
      <c r="G12" s="99" t="s">
        <v>108</v>
      </c>
      <c r="H12" s="50" t="s">
        <v>109</v>
      </c>
      <c r="I12" s="50"/>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3"/>
      <c r="AI12" s="61"/>
      <c r="AJ12" s="61"/>
      <c r="AK12" s="63"/>
      <c r="AL12" s="61"/>
      <c r="AM12" s="63"/>
      <c r="AN12" s="63"/>
      <c r="AO12" s="61"/>
      <c r="AP12" s="61"/>
      <c r="AQ12" s="63"/>
      <c r="AR12" s="61"/>
      <c r="AS12" s="63"/>
      <c r="AT12" s="63"/>
      <c r="AU12" s="61"/>
      <c r="AV12" s="61"/>
      <c r="AW12" s="63"/>
      <c r="AX12" s="61"/>
      <c r="AY12" s="104"/>
    </row>
    <row r="13" spans="1:51" s="55" customFormat="1" ht="163.5" customHeight="1">
      <c r="A13" s="50" t="s">
        <v>116</v>
      </c>
      <c r="B13" s="50" t="s">
        <v>103</v>
      </c>
      <c r="C13" s="50" t="s">
        <v>117</v>
      </c>
      <c r="D13" s="50" t="s">
        <v>105</v>
      </c>
      <c r="E13" s="50" t="s">
        <v>118</v>
      </c>
      <c r="F13" s="50" t="s">
        <v>107</v>
      </c>
      <c r="G13" s="99" t="s">
        <v>119</v>
      </c>
      <c r="H13" s="50" t="s">
        <v>109</v>
      </c>
      <c r="I13" s="50"/>
      <c r="J13" s="51">
        <f>268.238*1000</f>
        <v>268238</v>
      </c>
      <c r="K13" s="51"/>
      <c r="L13" s="51"/>
      <c r="M13" s="61"/>
      <c r="N13" s="61"/>
      <c r="O13" s="52">
        <f>J13</f>
        <v>268238</v>
      </c>
      <c r="P13" s="52">
        <f>291.295*1000</f>
        <v>291295</v>
      </c>
      <c r="Q13" s="51"/>
      <c r="R13" s="51"/>
      <c r="S13" s="61"/>
      <c r="T13" s="61"/>
      <c r="U13" s="52">
        <f>291.295*1000</f>
        <v>291295</v>
      </c>
      <c r="V13" s="52">
        <f>313.797*1000</f>
        <v>313797</v>
      </c>
      <c r="W13" s="51"/>
      <c r="X13" s="51"/>
      <c r="Y13" s="61"/>
      <c r="Z13" s="61"/>
      <c r="AA13" s="52">
        <f>313.797*1000</f>
        <v>313797</v>
      </c>
      <c r="AB13" s="52">
        <f>187.877*1000</f>
        <v>187877</v>
      </c>
      <c r="AC13" s="51"/>
      <c r="AD13" s="51"/>
      <c r="AE13" s="61"/>
      <c r="AF13" s="61"/>
      <c r="AG13" s="52">
        <f>187.877*1000</f>
        <v>187877</v>
      </c>
      <c r="AH13" s="63">
        <f>1061.207*1000</f>
        <v>1061207</v>
      </c>
      <c r="AI13" s="51"/>
      <c r="AJ13" s="51"/>
      <c r="AK13" s="63"/>
      <c r="AL13" s="61"/>
      <c r="AM13" s="64">
        <f>1061.207*1000</f>
        <v>1061207</v>
      </c>
      <c r="AN13" s="63"/>
      <c r="AO13" s="51"/>
      <c r="AP13" s="51"/>
      <c r="AQ13" s="63"/>
      <c r="AR13" s="61"/>
      <c r="AS13" s="64"/>
      <c r="AT13" s="63">
        <f>1061.207*1000</f>
        <v>1061207</v>
      </c>
      <c r="AU13" s="51"/>
      <c r="AV13" s="51"/>
      <c r="AW13" s="63"/>
      <c r="AX13" s="61"/>
      <c r="AY13" s="103">
        <f>1061.207*1000</f>
        <v>1061207</v>
      </c>
    </row>
    <row r="14" spans="1:51" s="55" customFormat="1" ht="105" customHeight="1">
      <c r="A14" s="50" t="s">
        <v>120</v>
      </c>
      <c r="B14" s="50" t="s">
        <v>103</v>
      </c>
      <c r="C14" s="50" t="s">
        <v>121</v>
      </c>
      <c r="D14" s="50" t="s">
        <v>122</v>
      </c>
      <c r="E14" s="50" t="s">
        <v>123</v>
      </c>
      <c r="F14" s="50" t="s">
        <v>107</v>
      </c>
      <c r="G14" s="99" t="s">
        <v>108</v>
      </c>
      <c r="H14" s="50" t="s">
        <v>109</v>
      </c>
      <c r="I14" s="50"/>
      <c r="J14" s="61">
        <f>98.782*1000</f>
        <v>98782</v>
      </c>
      <c r="K14" s="61"/>
      <c r="L14" s="61"/>
      <c r="M14" s="61"/>
      <c r="N14" s="61"/>
      <c r="O14" s="61">
        <f>J14</f>
        <v>98782</v>
      </c>
      <c r="P14" s="61">
        <f>44*1000</f>
        <v>44000</v>
      </c>
      <c r="Q14" s="61"/>
      <c r="R14" s="61"/>
      <c r="S14" s="61"/>
      <c r="T14" s="61"/>
      <c r="U14" s="61">
        <f>44*1000</f>
        <v>44000</v>
      </c>
      <c r="V14" s="61"/>
      <c r="W14" s="61"/>
      <c r="X14" s="61"/>
      <c r="Y14" s="61"/>
      <c r="Z14" s="61"/>
      <c r="AA14" s="61"/>
      <c r="AB14" s="61"/>
      <c r="AC14" s="61"/>
      <c r="AD14" s="61"/>
      <c r="AE14" s="61"/>
      <c r="AF14" s="61"/>
      <c r="AG14" s="61"/>
      <c r="AH14" s="63">
        <f>142.782*1000</f>
        <v>142782</v>
      </c>
      <c r="AI14" s="61"/>
      <c r="AJ14" s="61"/>
      <c r="AK14" s="63"/>
      <c r="AL14" s="61"/>
      <c r="AM14" s="63">
        <f>142.782*1000</f>
        <v>142782</v>
      </c>
      <c r="AN14" s="63"/>
      <c r="AO14" s="61"/>
      <c r="AP14" s="61"/>
      <c r="AQ14" s="63"/>
      <c r="AR14" s="61"/>
      <c r="AS14" s="63"/>
      <c r="AT14" s="63">
        <f>142.782*1000</f>
        <v>142782</v>
      </c>
      <c r="AU14" s="61"/>
      <c r="AV14" s="61"/>
      <c r="AW14" s="63"/>
      <c r="AX14" s="61"/>
      <c r="AY14" s="104">
        <f>142.782*1000</f>
        <v>142782</v>
      </c>
    </row>
    <row r="15" spans="1:51" s="55" customFormat="1" ht="144" customHeight="1">
      <c r="A15" s="50" t="s">
        <v>124</v>
      </c>
      <c r="B15" s="50" t="s">
        <v>103</v>
      </c>
      <c r="C15" s="50" t="s">
        <v>125</v>
      </c>
      <c r="D15" s="50" t="s">
        <v>105</v>
      </c>
      <c r="E15" s="50" t="s">
        <v>126</v>
      </c>
      <c r="F15" s="50" t="s">
        <v>113</v>
      </c>
      <c r="G15" s="50">
        <v>6</v>
      </c>
      <c r="H15" s="50" t="s">
        <v>109</v>
      </c>
      <c r="I15" s="50"/>
      <c r="J15" s="61"/>
      <c r="K15" s="61"/>
      <c r="L15" s="61"/>
      <c r="M15" s="61">
        <f>15.313*1000</f>
        <v>15313</v>
      </c>
      <c r="N15" s="61"/>
      <c r="O15" s="61">
        <f>M15</f>
        <v>15313</v>
      </c>
      <c r="P15" s="61"/>
      <c r="Q15" s="61"/>
      <c r="R15" s="61"/>
      <c r="S15" s="61">
        <f>15.635*1000</f>
        <v>15635</v>
      </c>
      <c r="T15" s="61"/>
      <c r="U15" s="61">
        <f>15.635*1000</f>
        <v>15635</v>
      </c>
      <c r="V15" s="61"/>
      <c r="W15" s="61"/>
      <c r="X15" s="61"/>
      <c r="Y15" s="61">
        <f>15.963*1000</f>
        <v>15963</v>
      </c>
      <c r="Z15" s="61"/>
      <c r="AA15" s="61">
        <f>15.963*1000</f>
        <v>15963</v>
      </c>
      <c r="AB15" s="61"/>
      <c r="AC15" s="61"/>
      <c r="AD15" s="61"/>
      <c r="AE15" s="61">
        <f>16.298*1000</f>
        <v>16297.999999999998</v>
      </c>
      <c r="AF15" s="61"/>
      <c r="AG15" s="61">
        <f>16.298*1000</f>
        <v>16297.999999999998</v>
      </c>
      <c r="AH15" s="61"/>
      <c r="AI15" s="61"/>
      <c r="AJ15" s="61"/>
      <c r="AK15" s="64">
        <f>63.209*1000</f>
        <v>63209</v>
      </c>
      <c r="AL15" s="61"/>
      <c r="AM15" s="64">
        <f>63.209*1000</f>
        <v>63209</v>
      </c>
      <c r="AN15" s="61"/>
      <c r="AO15" s="61"/>
      <c r="AP15" s="61"/>
      <c r="AQ15" s="64"/>
      <c r="AR15" s="61"/>
      <c r="AS15" s="64"/>
      <c r="AT15" s="61"/>
      <c r="AU15" s="61"/>
      <c r="AV15" s="61"/>
      <c r="AW15" s="64">
        <f>63.209*1000</f>
        <v>63209</v>
      </c>
      <c r="AX15" s="61"/>
      <c r="AY15" s="103">
        <f>63.209*1000</f>
        <v>63209</v>
      </c>
    </row>
    <row r="16" spans="1:51" s="55" customFormat="1" ht="66.75" customHeight="1">
      <c r="A16" s="50" t="s">
        <v>127</v>
      </c>
      <c r="B16" s="50" t="s">
        <v>103</v>
      </c>
      <c r="C16" s="50" t="s">
        <v>128</v>
      </c>
      <c r="D16" s="50" t="s">
        <v>122</v>
      </c>
      <c r="E16" s="50" t="s">
        <v>129</v>
      </c>
      <c r="F16" s="50" t="s">
        <v>107</v>
      </c>
      <c r="G16" s="50">
        <v>6</v>
      </c>
      <c r="H16" s="50" t="s">
        <v>109</v>
      </c>
      <c r="I16" s="50"/>
      <c r="J16" s="61"/>
      <c r="K16" s="61"/>
      <c r="L16" s="61"/>
      <c r="M16" s="61">
        <f>11.865*1000</f>
        <v>11865</v>
      </c>
      <c r="N16" s="61"/>
      <c r="O16" s="61">
        <f>M16</f>
        <v>11865</v>
      </c>
      <c r="P16" s="61"/>
      <c r="Q16" s="61"/>
      <c r="R16" s="61"/>
      <c r="S16" s="61"/>
      <c r="T16" s="61"/>
      <c r="U16" s="61"/>
      <c r="V16" s="61"/>
      <c r="W16" s="61"/>
      <c r="X16" s="61"/>
      <c r="Y16" s="61"/>
      <c r="Z16" s="61"/>
      <c r="AA16" s="61"/>
      <c r="AB16" s="61"/>
      <c r="AC16" s="61"/>
      <c r="AD16" s="61"/>
      <c r="AE16" s="61"/>
      <c r="AF16" s="61"/>
      <c r="AG16" s="61"/>
      <c r="AH16" s="61"/>
      <c r="AI16" s="61"/>
      <c r="AJ16" s="61"/>
      <c r="AK16" s="63">
        <f>11.865*1000</f>
        <v>11865</v>
      </c>
      <c r="AL16" s="61"/>
      <c r="AM16" s="63">
        <f>11.865*1000</f>
        <v>11865</v>
      </c>
      <c r="AN16" s="61"/>
      <c r="AO16" s="61"/>
      <c r="AP16" s="61"/>
      <c r="AQ16" s="63"/>
      <c r="AR16" s="61"/>
      <c r="AS16" s="63"/>
      <c r="AT16" s="61"/>
      <c r="AU16" s="61"/>
      <c r="AV16" s="61"/>
      <c r="AW16" s="63">
        <f>11.865*1000</f>
        <v>11865</v>
      </c>
      <c r="AX16" s="61"/>
      <c r="AY16" s="104">
        <f>11.865*1000</f>
        <v>11865</v>
      </c>
    </row>
    <row r="17" spans="1:51" s="55" customFormat="1" ht="81.75" customHeight="1">
      <c r="A17" s="50" t="s">
        <v>130</v>
      </c>
      <c r="B17" s="50" t="s">
        <v>103</v>
      </c>
      <c r="C17" s="50" t="s">
        <v>131</v>
      </c>
      <c r="D17" s="50" t="s">
        <v>105</v>
      </c>
      <c r="E17" s="50" t="s">
        <v>106</v>
      </c>
      <c r="F17" s="50" t="s">
        <v>107</v>
      </c>
      <c r="G17" s="99" t="s">
        <v>108</v>
      </c>
      <c r="H17" s="50" t="s">
        <v>109</v>
      </c>
      <c r="I17" s="50"/>
      <c r="J17" s="61"/>
      <c r="K17" s="61"/>
      <c r="L17" s="61"/>
      <c r="M17" s="61">
        <f>8.195*1000</f>
        <v>8195</v>
      </c>
      <c r="N17" s="61"/>
      <c r="O17" s="61">
        <f>M17</f>
        <v>8195</v>
      </c>
      <c r="P17" s="61"/>
      <c r="Q17" s="61"/>
      <c r="R17" s="61"/>
      <c r="S17" s="61"/>
      <c r="T17" s="61"/>
      <c r="U17" s="61"/>
      <c r="V17" s="61"/>
      <c r="W17" s="61"/>
      <c r="X17" s="61"/>
      <c r="Y17" s="61"/>
      <c r="Z17" s="61"/>
      <c r="AA17" s="61"/>
      <c r="AB17" s="61"/>
      <c r="AC17" s="61"/>
      <c r="AD17" s="61"/>
      <c r="AE17" s="61"/>
      <c r="AF17" s="61"/>
      <c r="AG17" s="61"/>
      <c r="AH17" s="61"/>
      <c r="AI17" s="61"/>
      <c r="AJ17" s="61"/>
      <c r="AK17" s="63">
        <f>8.195*1000</f>
        <v>8195</v>
      </c>
      <c r="AL17" s="61"/>
      <c r="AM17" s="63">
        <f>8.195*1000</f>
        <v>8195</v>
      </c>
      <c r="AN17" s="61"/>
      <c r="AO17" s="61"/>
      <c r="AP17" s="61"/>
      <c r="AQ17" s="63"/>
      <c r="AR17" s="61"/>
      <c r="AS17" s="63"/>
      <c r="AT17" s="61"/>
      <c r="AU17" s="61"/>
      <c r="AV17" s="61"/>
      <c r="AW17" s="63">
        <f>8.195*1000</f>
        <v>8195</v>
      </c>
      <c r="AX17" s="61"/>
      <c r="AY17" s="104">
        <f>8.195*1000</f>
        <v>8195</v>
      </c>
    </row>
    <row r="18" spans="1:51" s="55" customFormat="1" ht="91.5" customHeight="1">
      <c r="A18" s="50" t="s">
        <v>132</v>
      </c>
      <c r="B18" s="50" t="s">
        <v>103</v>
      </c>
      <c r="C18" s="50" t="s">
        <v>133</v>
      </c>
      <c r="D18" s="50" t="s">
        <v>122</v>
      </c>
      <c r="E18" s="50" t="s">
        <v>134</v>
      </c>
      <c r="F18" s="50" t="s">
        <v>107</v>
      </c>
      <c r="G18" s="99" t="s">
        <v>108</v>
      </c>
      <c r="H18" s="50" t="s">
        <v>109</v>
      </c>
      <c r="I18" s="50"/>
      <c r="J18" s="61"/>
      <c r="K18" s="61"/>
      <c r="L18" s="61"/>
      <c r="M18" s="61">
        <f>4.5*1000</f>
        <v>4500</v>
      </c>
      <c r="N18" s="61"/>
      <c r="O18" s="61">
        <f>M18</f>
        <v>4500</v>
      </c>
      <c r="P18" s="61"/>
      <c r="Q18" s="61"/>
      <c r="R18" s="61"/>
      <c r="S18" s="61"/>
      <c r="T18" s="61"/>
      <c r="U18" s="61"/>
      <c r="V18" s="61"/>
      <c r="W18" s="61"/>
      <c r="X18" s="61"/>
      <c r="Y18" s="61"/>
      <c r="Z18" s="61"/>
      <c r="AA18" s="61"/>
      <c r="AB18" s="61"/>
      <c r="AC18" s="61"/>
      <c r="AD18" s="61"/>
      <c r="AE18" s="61"/>
      <c r="AF18" s="61"/>
      <c r="AG18" s="61"/>
      <c r="AH18" s="61"/>
      <c r="AI18" s="61"/>
      <c r="AJ18" s="61"/>
      <c r="AK18" s="63">
        <f>4.5*1000</f>
        <v>4500</v>
      </c>
      <c r="AL18" s="61"/>
      <c r="AM18" s="63">
        <f>4.5*1000</f>
        <v>4500</v>
      </c>
      <c r="AN18" s="61"/>
      <c r="AO18" s="61"/>
      <c r="AP18" s="61"/>
      <c r="AQ18" s="63"/>
      <c r="AR18" s="61"/>
      <c r="AS18" s="63"/>
      <c r="AT18" s="61"/>
      <c r="AU18" s="61"/>
      <c r="AV18" s="61"/>
      <c r="AW18" s="63">
        <f>4.5*1000</f>
        <v>4500</v>
      </c>
      <c r="AX18" s="61"/>
      <c r="AY18" s="104">
        <f>4.5*1000</f>
        <v>4500</v>
      </c>
    </row>
    <row r="19" spans="1:51" s="55" customFormat="1" ht="79.5" customHeight="1">
      <c r="A19" s="53" t="s">
        <v>135</v>
      </c>
      <c r="B19" s="50" t="s">
        <v>103</v>
      </c>
      <c r="C19" s="50" t="s">
        <v>136</v>
      </c>
      <c r="D19" s="50" t="s">
        <v>122</v>
      </c>
      <c r="E19" s="50" t="s">
        <v>137</v>
      </c>
      <c r="F19" s="50" t="s">
        <v>138</v>
      </c>
      <c r="G19" s="99" t="s">
        <v>108</v>
      </c>
      <c r="H19" s="50" t="s">
        <v>109</v>
      </c>
      <c r="I19" s="50"/>
      <c r="J19" s="61"/>
      <c r="K19" s="61"/>
      <c r="L19" s="61"/>
      <c r="M19" s="61">
        <f>96.758*1000</f>
        <v>96758</v>
      </c>
      <c r="N19" s="61"/>
      <c r="O19" s="61">
        <f>M19</f>
        <v>96758</v>
      </c>
      <c r="P19" s="61"/>
      <c r="Q19" s="61"/>
      <c r="R19" s="61"/>
      <c r="S19" s="61"/>
      <c r="T19" s="61"/>
      <c r="U19" s="61"/>
      <c r="V19" s="61"/>
      <c r="W19" s="61"/>
      <c r="X19" s="61"/>
      <c r="Y19" s="61"/>
      <c r="Z19" s="61"/>
      <c r="AA19" s="61"/>
      <c r="AB19" s="61"/>
      <c r="AC19" s="61"/>
      <c r="AD19" s="61"/>
      <c r="AE19" s="61"/>
      <c r="AF19" s="61"/>
      <c r="AG19" s="61"/>
      <c r="AH19" s="61"/>
      <c r="AI19" s="61"/>
      <c r="AJ19" s="61"/>
      <c r="AK19" s="61">
        <f>96.758*1000</f>
        <v>96758</v>
      </c>
      <c r="AL19" s="61"/>
      <c r="AM19" s="61">
        <f>96.758*1000</f>
        <v>96758</v>
      </c>
      <c r="AN19" s="61"/>
      <c r="AO19" s="61"/>
      <c r="AP19" s="61"/>
      <c r="AQ19" s="61"/>
      <c r="AR19" s="61"/>
      <c r="AS19" s="61"/>
      <c r="AT19" s="61"/>
      <c r="AU19" s="61"/>
      <c r="AV19" s="61"/>
      <c r="AW19" s="61">
        <f>96.758*1000</f>
        <v>96758</v>
      </c>
      <c r="AX19" s="61"/>
      <c r="AY19" s="105">
        <f>96.758*1000</f>
        <v>96758</v>
      </c>
    </row>
    <row r="20" spans="1:51" s="55" customFormat="1">
      <c r="A20" s="141" t="s">
        <v>139</v>
      </c>
      <c r="B20" s="141"/>
      <c r="C20" s="141"/>
      <c r="D20" s="141"/>
      <c r="E20" s="141"/>
      <c r="F20" s="141"/>
      <c r="G20" s="141"/>
      <c r="H20" s="141"/>
      <c r="I20" s="68"/>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3"/>
      <c r="AI20" s="61"/>
      <c r="AJ20" s="61"/>
      <c r="AK20" s="63"/>
      <c r="AL20" s="61"/>
      <c r="AM20" s="63"/>
      <c r="AN20" s="63"/>
      <c r="AO20" s="61"/>
      <c r="AP20" s="61"/>
      <c r="AQ20" s="63"/>
      <c r="AR20" s="61"/>
      <c r="AS20" s="63"/>
      <c r="AT20" s="63"/>
      <c r="AU20" s="61"/>
      <c r="AV20" s="61"/>
      <c r="AW20" s="63"/>
      <c r="AX20" s="61"/>
      <c r="AY20" s="104"/>
    </row>
    <row r="21" spans="1:51" s="55" customFormat="1" ht="133.5" customHeight="1">
      <c r="A21" s="53" t="s">
        <v>140</v>
      </c>
      <c r="B21" s="50" t="s">
        <v>103</v>
      </c>
      <c r="C21" s="50" t="s">
        <v>141</v>
      </c>
      <c r="D21" s="50" t="s">
        <v>122</v>
      </c>
      <c r="E21" s="50" t="s">
        <v>129</v>
      </c>
      <c r="F21" s="50" t="s">
        <v>113</v>
      </c>
      <c r="G21" s="99" t="s">
        <v>108</v>
      </c>
      <c r="H21" s="50" t="s">
        <v>109</v>
      </c>
      <c r="I21" s="50"/>
      <c r="J21" s="61"/>
      <c r="K21" s="61"/>
      <c r="L21" s="61"/>
      <c r="M21" s="61">
        <f>23.796*1000</f>
        <v>23796</v>
      </c>
      <c r="N21" s="61"/>
      <c r="O21" s="61">
        <f>M21</f>
        <v>23796</v>
      </c>
      <c r="P21" s="61"/>
      <c r="Q21" s="61"/>
      <c r="R21" s="61"/>
      <c r="S21" s="61"/>
      <c r="T21" s="61"/>
      <c r="U21" s="61"/>
      <c r="V21" s="61"/>
      <c r="W21" s="61"/>
      <c r="X21" s="61"/>
      <c r="Y21" s="61"/>
      <c r="Z21" s="61"/>
      <c r="AA21" s="61"/>
      <c r="AB21" s="61"/>
      <c r="AC21" s="61"/>
      <c r="AD21" s="61"/>
      <c r="AE21" s="61"/>
      <c r="AF21" s="61"/>
      <c r="AG21" s="61"/>
      <c r="AH21" s="61"/>
      <c r="AI21" s="61"/>
      <c r="AJ21" s="61"/>
      <c r="AK21" s="63">
        <f>23.796*1000</f>
        <v>23796</v>
      </c>
      <c r="AL21" s="61"/>
      <c r="AM21" s="63">
        <f>23.796*1000</f>
        <v>23796</v>
      </c>
      <c r="AN21" s="61"/>
      <c r="AO21" s="61"/>
      <c r="AP21" s="61"/>
      <c r="AQ21" s="63"/>
      <c r="AR21" s="61"/>
      <c r="AS21" s="63"/>
      <c r="AT21" s="61"/>
      <c r="AU21" s="61"/>
      <c r="AV21" s="61"/>
      <c r="AW21" s="63">
        <f>23.796*1000</f>
        <v>23796</v>
      </c>
      <c r="AX21" s="61"/>
      <c r="AY21" s="104">
        <f>23.796*1000</f>
        <v>23796</v>
      </c>
    </row>
    <row r="22" spans="1:51" s="55" customFormat="1">
      <c r="A22" s="141" t="s">
        <v>142</v>
      </c>
      <c r="B22" s="141"/>
      <c r="C22" s="141"/>
      <c r="D22" s="141"/>
      <c r="E22" s="141"/>
      <c r="F22" s="141"/>
      <c r="G22" s="141"/>
      <c r="H22" s="141"/>
      <c r="I22" s="68"/>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3"/>
      <c r="AI22" s="61"/>
      <c r="AJ22" s="61"/>
      <c r="AK22" s="63"/>
      <c r="AL22" s="61"/>
      <c r="AM22" s="63"/>
      <c r="AN22" s="63"/>
      <c r="AO22" s="61"/>
      <c r="AP22" s="61"/>
      <c r="AQ22" s="63"/>
      <c r="AR22" s="61"/>
      <c r="AS22" s="63"/>
      <c r="AT22" s="63"/>
      <c r="AU22" s="61"/>
      <c r="AV22" s="61"/>
      <c r="AW22" s="63"/>
      <c r="AX22" s="61"/>
      <c r="AY22" s="104"/>
    </row>
    <row r="23" spans="1:51" s="55" customFormat="1" ht="114" customHeight="1">
      <c r="A23" s="53" t="s">
        <v>143</v>
      </c>
      <c r="B23" s="50" t="s">
        <v>103</v>
      </c>
      <c r="C23" s="50" t="s">
        <v>144</v>
      </c>
      <c r="D23" s="50" t="s">
        <v>105</v>
      </c>
      <c r="E23" s="50" t="s">
        <v>145</v>
      </c>
      <c r="F23" s="50" t="s">
        <v>107</v>
      </c>
      <c r="G23" s="99" t="s">
        <v>108</v>
      </c>
      <c r="H23" s="50" t="s">
        <v>146</v>
      </c>
      <c r="I23" s="50"/>
      <c r="J23" s="61">
        <f>2*1000</f>
        <v>2000</v>
      </c>
      <c r="K23" s="61"/>
      <c r="L23" s="61"/>
      <c r="M23" s="61"/>
      <c r="N23" s="61"/>
      <c r="O23" s="61">
        <f>J23</f>
        <v>2000</v>
      </c>
      <c r="P23" s="52">
        <f>6*1000</f>
        <v>6000</v>
      </c>
      <c r="Q23" s="61"/>
      <c r="R23" s="61"/>
      <c r="S23" s="61"/>
      <c r="T23" s="61"/>
      <c r="U23" s="61">
        <f>6*1000</f>
        <v>6000</v>
      </c>
      <c r="V23" s="61"/>
      <c r="W23" s="61"/>
      <c r="X23" s="61"/>
      <c r="Y23" s="61"/>
      <c r="Z23" s="61"/>
      <c r="AA23" s="61"/>
      <c r="AB23" s="61"/>
      <c r="AC23" s="61"/>
      <c r="AD23" s="61"/>
      <c r="AE23" s="61"/>
      <c r="AF23" s="61"/>
      <c r="AG23" s="61"/>
      <c r="AH23" s="63">
        <f>8*1000</f>
        <v>8000</v>
      </c>
      <c r="AI23" s="61"/>
      <c r="AJ23" s="61"/>
      <c r="AK23" s="63"/>
      <c r="AL23" s="61"/>
      <c r="AM23" s="63">
        <f>8*1000</f>
        <v>8000</v>
      </c>
      <c r="AN23" s="63"/>
      <c r="AO23" s="61"/>
      <c r="AP23" s="61"/>
      <c r="AQ23" s="63"/>
      <c r="AR23" s="61"/>
      <c r="AS23" s="63"/>
      <c r="AT23" s="63">
        <f>8*1000</f>
        <v>8000</v>
      </c>
      <c r="AU23" s="61"/>
      <c r="AV23" s="61"/>
      <c r="AW23" s="63"/>
      <c r="AX23" s="61"/>
      <c r="AY23" s="104">
        <f>8*1000</f>
        <v>8000</v>
      </c>
    </row>
    <row r="24" spans="1:51" s="55" customFormat="1" ht="138.75" customHeight="1">
      <c r="A24" s="53" t="s">
        <v>147</v>
      </c>
      <c r="B24" s="50" t="s">
        <v>103</v>
      </c>
      <c r="C24" s="54" t="s">
        <v>148</v>
      </c>
      <c r="D24" s="50" t="s">
        <v>105</v>
      </c>
      <c r="E24" s="50" t="s">
        <v>145</v>
      </c>
      <c r="F24" s="50" t="s">
        <v>113</v>
      </c>
      <c r="G24" s="99" t="s">
        <v>108</v>
      </c>
      <c r="H24" s="50" t="s">
        <v>109</v>
      </c>
      <c r="I24" s="50"/>
      <c r="J24" s="61">
        <f>2*1000</f>
        <v>2000</v>
      </c>
      <c r="K24" s="61"/>
      <c r="L24" s="61"/>
      <c r="M24" s="61"/>
      <c r="N24" s="61"/>
      <c r="O24" s="61">
        <f>J24</f>
        <v>2000</v>
      </c>
      <c r="P24" s="52">
        <f>22*1000</f>
        <v>22000</v>
      </c>
      <c r="Q24" s="61"/>
      <c r="R24" s="61"/>
      <c r="S24" s="61"/>
      <c r="T24" s="61"/>
      <c r="U24" s="52">
        <f>22*1000</f>
        <v>22000</v>
      </c>
      <c r="V24" s="61"/>
      <c r="W24" s="61"/>
      <c r="X24" s="61"/>
      <c r="Y24" s="61"/>
      <c r="Z24" s="61"/>
      <c r="AA24" s="61"/>
      <c r="AB24" s="61"/>
      <c r="AC24" s="61"/>
      <c r="AD24" s="61"/>
      <c r="AE24" s="61"/>
      <c r="AF24" s="61"/>
      <c r="AG24" s="61"/>
      <c r="AH24" s="63">
        <f>24*1000</f>
        <v>24000</v>
      </c>
      <c r="AI24" s="61"/>
      <c r="AJ24" s="61"/>
      <c r="AK24" s="63"/>
      <c r="AL24" s="61"/>
      <c r="AM24" s="63">
        <f>24*1000</f>
        <v>24000</v>
      </c>
      <c r="AN24" s="63"/>
      <c r="AO24" s="61"/>
      <c r="AP24" s="61"/>
      <c r="AQ24" s="63"/>
      <c r="AR24" s="61"/>
      <c r="AS24" s="63"/>
      <c r="AT24" s="63">
        <f>24*1000</f>
        <v>24000</v>
      </c>
      <c r="AU24" s="61"/>
      <c r="AV24" s="61"/>
      <c r="AW24" s="63"/>
      <c r="AX24" s="61"/>
      <c r="AY24" s="104">
        <f>24*1000</f>
        <v>24000</v>
      </c>
    </row>
    <row r="25" spans="1:51" s="55" customFormat="1" ht="78" customHeight="1">
      <c r="A25" s="53" t="s">
        <v>149</v>
      </c>
      <c r="B25" s="50" t="s">
        <v>103</v>
      </c>
      <c r="C25" s="50" t="s">
        <v>150</v>
      </c>
      <c r="D25" s="50" t="s">
        <v>105</v>
      </c>
      <c r="E25" s="50" t="s">
        <v>106</v>
      </c>
      <c r="F25" s="50" t="s">
        <v>113</v>
      </c>
      <c r="G25" s="99" t="s">
        <v>108</v>
      </c>
      <c r="H25" s="50" t="s">
        <v>109</v>
      </c>
      <c r="I25" s="50"/>
      <c r="J25" s="61"/>
      <c r="K25" s="61"/>
      <c r="L25" s="61"/>
      <c r="M25" s="52">
        <f>18*1000</f>
        <v>18000</v>
      </c>
      <c r="N25" s="52"/>
      <c r="O25" s="61">
        <f>M25</f>
        <v>18000</v>
      </c>
      <c r="P25" s="61"/>
      <c r="Q25" s="61"/>
      <c r="R25" s="61"/>
      <c r="S25" s="61"/>
      <c r="T25" s="52"/>
      <c r="U25" s="61"/>
      <c r="V25" s="61"/>
      <c r="W25" s="61"/>
      <c r="X25" s="61"/>
      <c r="Y25" s="61"/>
      <c r="Z25" s="52"/>
      <c r="AA25" s="61"/>
      <c r="AB25" s="61"/>
      <c r="AC25" s="61"/>
      <c r="AD25" s="61"/>
      <c r="AE25" s="61"/>
      <c r="AF25" s="52"/>
      <c r="AG25" s="61"/>
      <c r="AH25" s="61"/>
      <c r="AI25" s="61"/>
      <c r="AJ25" s="61"/>
      <c r="AK25" s="64">
        <f>18*1000</f>
        <v>18000</v>
      </c>
      <c r="AL25" s="52"/>
      <c r="AM25" s="64">
        <f>18*1000</f>
        <v>18000</v>
      </c>
      <c r="AN25" s="61"/>
      <c r="AO25" s="61"/>
      <c r="AP25" s="61"/>
      <c r="AQ25" s="64"/>
      <c r="AR25" s="52"/>
      <c r="AS25" s="64"/>
      <c r="AT25" s="61"/>
      <c r="AU25" s="61"/>
      <c r="AV25" s="61"/>
      <c r="AW25" s="64">
        <f>18*1000</f>
        <v>18000</v>
      </c>
      <c r="AX25" s="52"/>
      <c r="AY25" s="103">
        <f>18*1000</f>
        <v>18000</v>
      </c>
    </row>
    <row r="26" spans="1:51" s="55" customFormat="1" ht="81.75" customHeight="1">
      <c r="A26" s="53" t="s">
        <v>151</v>
      </c>
      <c r="B26" s="50" t="s">
        <v>103</v>
      </c>
      <c r="C26" s="50" t="s">
        <v>152</v>
      </c>
      <c r="D26" s="50" t="s">
        <v>122</v>
      </c>
      <c r="E26" s="50" t="s">
        <v>153</v>
      </c>
      <c r="F26" s="50" t="s">
        <v>113</v>
      </c>
      <c r="G26" s="99" t="s">
        <v>108</v>
      </c>
      <c r="H26" s="50" t="s">
        <v>109</v>
      </c>
      <c r="I26" s="50"/>
      <c r="J26" s="61"/>
      <c r="K26" s="61"/>
      <c r="L26" s="61"/>
      <c r="M26" s="52"/>
      <c r="N26" s="52"/>
      <c r="O26" s="61">
        <f>M26</f>
        <v>0</v>
      </c>
      <c r="P26" s="61"/>
      <c r="Q26" s="61"/>
      <c r="R26" s="61"/>
      <c r="S26" s="61"/>
      <c r="T26" s="52"/>
      <c r="U26" s="61">
        <f>P26+S26</f>
        <v>0</v>
      </c>
      <c r="V26" s="61"/>
      <c r="W26" s="61"/>
      <c r="X26" s="61"/>
      <c r="Y26" s="61"/>
      <c r="Z26" s="52"/>
      <c r="AA26" s="61">
        <f>V26+Y26</f>
        <v>0</v>
      </c>
      <c r="AB26" s="61"/>
      <c r="AC26" s="61"/>
      <c r="AD26" s="61"/>
      <c r="AE26" s="61"/>
      <c r="AF26" s="52"/>
      <c r="AG26" s="61">
        <f>AB26+AE26</f>
        <v>0</v>
      </c>
      <c r="AH26" s="61"/>
      <c r="AI26" s="61"/>
      <c r="AJ26" s="61"/>
      <c r="AK26" s="64"/>
      <c r="AL26" s="52"/>
      <c r="AM26" s="64">
        <f>AH26+AK26</f>
        <v>0</v>
      </c>
      <c r="AN26" s="61"/>
      <c r="AO26" s="61"/>
      <c r="AP26" s="61"/>
      <c r="AQ26" s="64"/>
      <c r="AR26" s="52"/>
      <c r="AS26" s="64"/>
      <c r="AT26" s="61"/>
      <c r="AU26" s="61"/>
      <c r="AV26" s="61"/>
      <c r="AW26" s="64"/>
      <c r="AX26" s="52"/>
      <c r="AY26" s="103">
        <f>AT26+AW26</f>
        <v>0</v>
      </c>
    </row>
    <row r="27" spans="1:51" s="55" customFormat="1" ht="77.25" customHeight="1">
      <c r="A27" s="53" t="s">
        <v>154</v>
      </c>
      <c r="B27" s="50" t="s">
        <v>103</v>
      </c>
      <c r="C27" s="50" t="s">
        <v>155</v>
      </c>
      <c r="D27" s="50" t="s">
        <v>105</v>
      </c>
      <c r="E27" s="50" t="s">
        <v>145</v>
      </c>
      <c r="F27" s="50" t="s">
        <v>113</v>
      </c>
      <c r="G27" s="99" t="s">
        <v>108</v>
      </c>
      <c r="H27" s="50" t="s">
        <v>109</v>
      </c>
      <c r="I27" s="50"/>
      <c r="J27" s="52"/>
      <c r="K27" s="52"/>
      <c r="L27" s="52"/>
      <c r="M27" s="61"/>
      <c r="N27" s="61"/>
      <c r="O27" s="52">
        <f>J27</f>
        <v>0</v>
      </c>
      <c r="P27" s="52"/>
      <c r="Q27" s="52"/>
      <c r="R27" s="52"/>
      <c r="S27" s="61"/>
      <c r="T27" s="61"/>
      <c r="U27" s="61">
        <f>P27+S27</f>
        <v>0</v>
      </c>
      <c r="V27" s="61"/>
      <c r="W27" s="52"/>
      <c r="X27" s="52"/>
      <c r="Y27" s="61"/>
      <c r="Z27" s="61"/>
      <c r="AA27" s="61">
        <f>V27+Y27</f>
        <v>0</v>
      </c>
      <c r="AB27" s="61"/>
      <c r="AC27" s="52"/>
      <c r="AD27" s="52"/>
      <c r="AE27" s="61"/>
      <c r="AF27" s="61"/>
      <c r="AG27" s="61">
        <f>AB27+AE27</f>
        <v>0</v>
      </c>
      <c r="AH27" s="63"/>
      <c r="AI27" s="52"/>
      <c r="AJ27" s="52"/>
      <c r="AK27" s="63"/>
      <c r="AL27" s="61"/>
      <c r="AM27" s="63">
        <f>AH27+AK27</f>
        <v>0</v>
      </c>
      <c r="AN27" s="63"/>
      <c r="AO27" s="52"/>
      <c r="AP27" s="52"/>
      <c r="AQ27" s="63"/>
      <c r="AR27" s="61"/>
      <c r="AS27" s="63"/>
      <c r="AT27" s="63"/>
      <c r="AU27" s="52"/>
      <c r="AV27" s="52"/>
      <c r="AW27" s="63"/>
      <c r="AX27" s="61"/>
      <c r="AY27" s="104">
        <f>AT27+AW27</f>
        <v>0</v>
      </c>
    </row>
    <row r="28" spans="1:51">
      <c r="A28" s="136" t="s">
        <v>88</v>
      </c>
      <c r="B28" s="136"/>
      <c r="C28" s="136"/>
      <c r="D28" s="136"/>
      <c r="E28" s="136"/>
      <c r="F28" s="136"/>
      <c r="G28" s="136"/>
      <c r="H28" s="136"/>
      <c r="I28" s="69"/>
      <c r="J28" s="65">
        <f>J10+J11+J12+J13+J15+J14+J19+J21+J23+J24+J25+J26+J27+J16+J17+J18</f>
        <v>371020</v>
      </c>
      <c r="K28" s="65"/>
      <c r="L28" s="65"/>
      <c r="M28" s="65">
        <f t="shared" ref="M28:AM28" si="0">M10+M11+M12+M13+M15+M14+M19+M21+M23+M24+M25+M26+M27+M16+M17+M18</f>
        <v>699427</v>
      </c>
      <c r="N28" s="65"/>
      <c r="O28" s="65">
        <f t="shared" si="0"/>
        <v>1070447</v>
      </c>
      <c r="P28" s="65">
        <f t="shared" si="0"/>
        <v>363295</v>
      </c>
      <c r="Q28" s="65"/>
      <c r="R28" s="65"/>
      <c r="S28" s="65">
        <f t="shared" si="0"/>
        <v>226266</v>
      </c>
      <c r="T28" s="65"/>
      <c r="U28" s="65">
        <f t="shared" si="0"/>
        <v>589560</v>
      </c>
      <c r="V28" s="65">
        <f t="shared" si="0"/>
        <v>313797</v>
      </c>
      <c r="W28" s="65"/>
      <c r="X28" s="65"/>
      <c r="Y28" s="65">
        <f t="shared" si="0"/>
        <v>49503</v>
      </c>
      <c r="Z28" s="65"/>
      <c r="AA28" s="65">
        <f t="shared" si="0"/>
        <v>363300</v>
      </c>
      <c r="AB28" s="65">
        <f>AB10+AB11+AB12+AB13+AB15+AB14+AB19+AB21+AB23+AB24+AB25+AB26+AB27+AB16+AB17+AB18</f>
        <v>187877</v>
      </c>
      <c r="AC28" s="65"/>
      <c r="AD28" s="65"/>
      <c r="AE28" s="65">
        <f t="shared" si="0"/>
        <v>18534</v>
      </c>
      <c r="AF28" s="65"/>
      <c r="AG28" s="65">
        <f t="shared" si="0"/>
        <v>206411</v>
      </c>
      <c r="AH28" s="65">
        <f t="shared" si="0"/>
        <v>1235989</v>
      </c>
      <c r="AI28" s="65"/>
      <c r="AJ28" s="65"/>
      <c r="AK28" s="65">
        <f t="shared" si="0"/>
        <v>993730</v>
      </c>
      <c r="AL28" s="65"/>
      <c r="AM28" s="65">
        <f t="shared" si="0"/>
        <v>2229719</v>
      </c>
      <c r="AN28" s="65"/>
      <c r="AO28" s="65"/>
      <c r="AP28" s="65"/>
      <c r="AQ28" s="65"/>
      <c r="AR28" s="65"/>
      <c r="AS28" s="65">
        <f>AS10+AS11+AS12+AS13+AS15+AS14+AS19+AS21+AS23+AS24+AS25+AS26+AS27+AS16+AS17+AS18</f>
        <v>0</v>
      </c>
      <c r="AT28" s="65">
        <f>AT10+AT11+AT12+AT13+AT15+AT14+AT19+AT21+AT23+AT24+AT25+AT26+AT27+AT16+AT17+AT18</f>
        <v>1235989</v>
      </c>
      <c r="AU28" s="65"/>
      <c r="AV28" s="65"/>
      <c r="AW28" s="65">
        <f>AW10+AW11+AW12+AW13+AW15+AW14+AW19+AW21+AW23+AW24+AW25+AW26+AW27+AW16+AW17+AW18</f>
        <v>993730</v>
      </c>
      <c r="AX28" s="65"/>
      <c r="AY28" s="65">
        <f>AY10+AY11+AY12+AY13+AY15+AY14+AY19+AY21+AY23+AY24+AY25+AY26+AY27+AY16+AY17+AY18</f>
        <v>2229719</v>
      </c>
    </row>
    <row r="29" spans="1:51" s="55" customFormat="1">
      <c r="A29" s="142" t="s">
        <v>156</v>
      </c>
      <c r="B29" s="142"/>
      <c r="C29" s="142"/>
      <c r="D29" s="142"/>
      <c r="E29" s="142"/>
      <c r="F29" s="142"/>
      <c r="G29" s="142"/>
      <c r="H29" s="142"/>
      <c r="I29" s="142"/>
      <c r="AY29" s="106"/>
    </row>
    <row r="30" spans="1:51" s="55" customFormat="1">
      <c r="A30" s="132" t="s">
        <v>157</v>
      </c>
      <c r="B30" s="132"/>
      <c r="C30" s="132"/>
      <c r="D30" s="132"/>
      <c r="E30" s="132"/>
      <c r="F30" s="132"/>
      <c r="G30" s="132"/>
      <c r="H30" s="132"/>
      <c r="I30" s="132"/>
      <c r="AY30" s="106"/>
    </row>
  </sheetData>
  <mergeCells count="34">
    <mergeCell ref="A30:I30"/>
    <mergeCell ref="A5:C5"/>
    <mergeCell ref="A6:C6"/>
    <mergeCell ref="J2:O2"/>
    <mergeCell ref="P2:U2"/>
    <mergeCell ref="A28:H28"/>
    <mergeCell ref="A1:A3"/>
    <mergeCell ref="J1:O1"/>
    <mergeCell ref="P1:U1"/>
    <mergeCell ref="A7:H7"/>
    <mergeCell ref="C1:C3"/>
    <mergeCell ref="G1:G3"/>
    <mergeCell ref="A22:H22"/>
    <mergeCell ref="A29:I29"/>
    <mergeCell ref="A20:H20"/>
    <mergeCell ref="B1:B3"/>
    <mergeCell ref="AH1:AM1"/>
    <mergeCell ref="V2:AA2"/>
    <mergeCell ref="D1:E1"/>
    <mergeCell ref="F1:F3"/>
    <mergeCell ref="AT1:AY1"/>
    <mergeCell ref="AT2:AY2"/>
    <mergeCell ref="AN1:AS1"/>
    <mergeCell ref="AN2:AS2"/>
    <mergeCell ref="H1:H3"/>
    <mergeCell ref="AB2:AG2"/>
    <mergeCell ref="AH2:AM2"/>
    <mergeCell ref="V1:AA1"/>
    <mergeCell ref="A8:B8"/>
    <mergeCell ref="A9:B9"/>
    <mergeCell ref="D2:D3"/>
    <mergeCell ref="E2:E3"/>
    <mergeCell ref="AB1:AG1"/>
    <mergeCell ref="I1:I3"/>
  </mergeCells>
  <printOptions horizontalCentered="1"/>
  <pageMargins left="1" right="1" top="1" bottom="1" header="0.3" footer="0.3"/>
  <pageSetup paperSize="9" scale="70" orientation="landscape" r:id="rId1"/>
  <headerFooter>
    <oddHeader>&amp;C&amp;"Arial,Regular"&amp;10Annex B2: List of Non-Core Investment Programs and Projects (Non-CIPs) with Annual Investment Targets By Source of Financing
Chapter 2 - Macroeconomic Policy</oddHeader>
    <oddFooter>&amp;L&amp;"Arial,Regular"&amp;10Revalidated PIP 2011-2016&amp;C&amp;"Arial,Regular"&amp;10Working draft based on submissions received as of 31 July 2013&amp;R&amp;"Arial,Regular"&amp;10Page &amp;P of &amp;N</oddFooter>
  </headerFooter>
  <rowBreaks count="1" manualBreakCount="1">
    <brk id="19" max="16383" man="1"/>
  </rowBreaks>
  <colBreaks count="7" manualBreakCount="7">
    <brk id="9" max="1048575" man="1"/>
    <brk id="15" max="1048575" man="1"/>
    <brk id="21" max="1048575" man="1"/>
    <brk id="27" max="1048575" man="1"/>
    <brk id="33" max="1048575" man="1"/>
    <brk id="39" max="1048575" man="1"/>
    <brk id="45"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F3:P44"/>
  <sheetViews>
    <sheetView topLeftCell="C13" workbookViewId="0">
      <selection activeCell="L20" sqref="L20"/>
    </sheetView>
  </sheetViews>
  <sheetFormatPr defaultRowHeight="15"/>
  <cols>
    <col min="6" max="6" width="15.85546875" customWidth="1"/>
    <col min="7" max="7" width="13" customWidth="1"/>
    <col min="8" max="8" width="12.85546875" customWidth="1"/>
    <col min="9" max="9" width="13.140625" customWidth="1"/>
    <col min="10" max="10" width="13.5703125" customWidth="1"/>
    <col min="11" max="11" width="15" customWidth="1"/>
    <col min="12" max="12" width="16" customWidth="1"/>
    <col min="13" max="13" width="16.85546875" customWidth="1"/>
    <col min="14" max="14" width="19.42578125" customWidth="1"/>
    <col min="16" max="16" width="15.85546875" customWidth="1"/>
    <col min="17" max="17" width="13.28515625" bestFit="1" customWidth="1"/>
  </cols>
  <sheetData>
    <row r="3" spans="6:16">
      <c r="G3">
        <v>2013</v>
      </c>
      <c r="H3">
        <v>2014</v>
      </c>
      <c r="I3">
        <v>2015</v>
      </c>
      <c r="J3">
        <v>2016</v>
      </c>
      <c r="M3">
        <v>2017</v>
      </c>
    </row>
    <row r="4" spans="6:16">
      <c r="F4" t="s">
        <v>105</v>
      </c>
      <c r="G4" s="4">
        <f>'B2 Non CIPs by Source of Financ'!O10+'B2 Non CIPs by Source of Financ'!O13+'B2 Non CIPs by Source of Financ'!O15+'B2 Non CIPs by Source of Financ'!O17+'B2 Non CIPs by Source of Financ'!O23+'B2 Non CIPs by Source of Financ'!O24+'B2 Non CIPs by Source of Financ'!O25+'B2 Non CIPs by Source of Financ'!O27</f>
        <v>834746</v>
      </c>
      <c r="H4" s="4">
        <f>'B2 Non CIPs by Source of Financ'!U10+'B2 Non CIPs by Source of Financ'!U11+'B2 Non CIPs by Source of Financ'!U12+'B2 Non CIPs by Source of Financ'!U13+'B2 Non CIPs by Source of Financ'!U15+'B2 Non CIPs by Source of Financ'!U17+'B2 Non CIPs by Source of Financ'!U23+'B2 Non CIPs by Source of Financ'!U24+'B2 Non CIPs by Source of Financ'!U27</f>
        <v>545560</v>
      </c>
      <c r="I4" s="4">
        <f>'B2 Non CIPs by Source of Financ'!AA10+'B2 Non CIPs by Source of Financ'!AA11+'B2 Non CIPs by Source of Financ'!AA12+'B2 Non CIPs by Source of Financ'!AA13+'B2 Non CIPs by Source of Financ'!AA14+'B2 Non CIPs by Source of Financ'!AA15+'B2 Non CIPs by Source of Financ'!AA17+'B2 Non CIPs by Source of Financ'!AA23+'B2 Non CIPs by Source of Financ'!AA24+'B2 Non CIPs by Source of Financ'!AA27</f>
        <v>363300</v>
      </c>
      <c r="J4" s="4">
        <f>'B2 Non CIPs by Source of Financ'!AG10+'B2 Non CIPs by Source of Financ'!AG11+'B2 Non CIPs by Source of Financ'!AG12+'B2 Non CIPs by Source of Financ'!AG13+'B2 Non CIPs by Source of Financ'!AG14+'B2 Non CIPs by Source of Financ'!AG15+'B2 Non CIPs by Source of Financ'!AG17+'B2 Non CIPs by Source of Financ'!AG23+'B2 Non CIPs by Source of Financ'!AG24+'B2 Non CIPs by Source of Financ'!AG27</f>
        <v>206411</v>
      </c>
      <c r="K4" s="4">
        <f>SUM(G4:J4)</f>
        <v>1950017</v>
      </c>
      <c r="L4" s="4">
        <f>K4</f>
        <v>1950017</v>
      </c>
      <c r="M4" s="2"/>
      <c r="N4" s="2"/>
      <c r="O4" s="2"/>
      <c r="P4" s="2"/>
    </row>
    <row r="5" spans="6:16">
      <c r="F5" t="s">
        <v>158</v>
      </c>
      <c r="G5" s="4">
        <f>'B2 Non CIPs by Source of Financ'!O16+'B2 Non CIPs by Source of Financ'!O18+'B2 Non CIPs by Source of Financ'!O19+'B2 Non CIPs by Source of Financ'!O21+'B2 Non CIPs by Source of Financ'!O26+'B2 Non CIPs by Source of Financ'!O14</f>
        <v>235701</v>
      </c>
      <c r="H5" s="4">
        <f>'B2 Non CIPs by Source of Financ'!U16+'B2 Non CIPs by Source of Financ'!U18+'B2 Non CIPs by Source of Financ'!U19+'B2 Non CIPs by Source of Financ'!U21+'B2 Non CIPs by Source of Financ'!U26+'B2 Non CIPs by Source of Financ'!U14</f>
        <v>44000</v>
      </c>
      <c r="I5">
        <f>'B2 Non CIPs by Source of Financ'!AA16+'B2 Non CIPs by Source of Financ'!AA18+'B2 Non CIPs by Source of Financ'!AA19+'B2 Non CIPs by Source of Financ'!AA21+'B2 Non CIPs by Source of Financ'!AA26</f>
        <v>0</v>
      </c>
      <c r="J5">
        <f>'B2 Non CIPs by Source of Financ'!AG16+'B2 Non CIPs by Source of Financ'!AG18+'B2 Non CIPs by Source of Financ'!AG19+'B2 Non CIPs by Source of Financ'!AG21+'B2 Non CIPs by Source of Financ'!AG26</f>
        <v>0</v>
      </c>
      <c r="K5" s="4">
        <f>SUM(G5:J5)</f>
        <v>279701</v>
      </c>
      <c r="L5" s="4">
        <f>K5</f>
        <v>279701</v>
      </c>
      <c r="M5" s="2"/>
      <c r="N5" s="2"/>
      <c r="O5" s="2"/>
      <c r="P5" s="2"/>
    </row>
    <row r="6" spans="6:16">
      <c r="F6" t="s">
        <v>85</v>
      </c>
      <c r="K6" s="4"/>
      <c r="L6" s="4"/>
      <c r="M6" s="2">
        <f>583.65/1000</f>
        <v>0.58365</v>
      </c>
      <c r="N6" s="2">
        <f>M6*1000</f>
        <v>583.65</v>
      </c>
      <c r="O6" s="2"/>
      <c r="P6" s="22">
        <f>L6+N6</f>
        <v>583.65</v>
      </c>
    </row>
    <row r="7" spans="6:16">
      <c r="G7" s="4">
        <f>SUM(G4:G6)</f>
        <v>1070447</v>
      </c>
      <c r="H7" s="4">
        <f>SUM(H4:H6)</f>
        <v>589560</v>
      </c>
      <c r="I7" s="4">
        <f>SUM(I4:I6)</f>
        <v>363300</v>
      </c>
      <c r="J7" s="4">
        <f>SUM(J4:J6)</f>
        <v>206411</v>
      </c>
      <c r="K7" s="4">
        <f>SUM(K4:K6)</f>
        <v>2229718</v>
      </c>
      <c r="L7" s="4">
        <f>K7</f>
        <v>2229718</v>
      </c>
      <c r="M7" s="22">
        <f>K7+M6</f>
        <v>2229718.5836499999</v>
      </c>
      <c r="N7" s="22">
        <f>M7*1000</f>
        <v>2229718583.6500001</v>
      </c>
      <c r="O7" s="2"/>
      <c r="P7" s="22">
        <f>P6+L5+L4</f>
        <v>2230301.65</v>
      </c>
    </row>
    <row r="8" spans="6:16">
      <c r="M8" s="2"/>
      <c r="N8" s="2"/>
      <c r="O8" s="2"/>
      <c r="P8" s="2"/>
    </row>
    <row r="9" spans="6:16">
      <c r="M9" s="22">
        <f>M7*1000</f>
        <v>2229718583.6500001</v>
      </c>
      <c r="N9" s="2"/>
      <c r="O9" s="2"/>
      <c r="P9" s="2"/>
    </row>
    <row r="10" spans="6:16" ht="15.75" thickBot="1">
      <c r="G10" s="4"/>
      <c r="L10" s="4"/>
      <c r="N10" s="3"/>
    </row>
    <row r="11" spans="6:16" ht="16.5" thickBot="1">
      <c r="F11" s="5"/>
      <c r="G11" s="6"/>
      <c r="H11" s="6"/>
      <c r="I11" s="6"/>
      <c r="J11" s="7"/>
      <c r="K11" s="7"/>
      <c r="L11" s="8"/>
      <c r="N11" s="23">
        <f>M7+'[1]B.Prioritized Strategic Core'!$BA$13</f>
        <v>4175223.98275</v>
      </c>
    </row>
    <row r="12" spans="6:16" ht="64.5" customHeight="1">
      <c r="F12" s="9"/>
      <c r="G12" s="10"/>
      <c r="H12" s="10"/>
      <c r="I12" s="10"/>
      <c r="J12" s="10"/>
      <c r="K12" s="12" t="s">
        <v>159</v>
      </c>
      <c r="L12" s="12" t="s">
        <v>160</v>
      </c>
    </row>
    <row r="13" spans="6:16" ht="15.75">
      <c r="F13" s="9"/>
      <c r="G13" s="10">
        <v>2013</v>
      </c>
      <c r="H13" s="10">
        <v>2014</v>
      </c>
      <c r="I13" s="10">
        <v>2015</v>
      </c>
      <c r="J13" s="14">
        <v>2016</v>
      </c>
      <c r="K13" s="10"/>
      <c r="L13" s="11"/>
      <c r="N13" s="4"/>
    </row>
    <row r="14" spans="6:16" ht="63.75" thickBot="1">
      <c r="F14" s="13" t="s">
        <v>161</v>
      </c>
      <c r="G14" s="16">
        <f>'B2 Non CIPs by Source of Financ'!O28</f>
        <v>1070447</v>
      </c>
      <c r="H14" s="16">
        <f>'B2 Non CIPs by Source of Financ'!U28</f>
        <v>589560</v>
      </c>
      <c r="I14" s="16">
        <f>'B2 Non CIPs by Source of Financ'!AA28+'[1]B.Prioritized Strategic Core'!$L$13+'[1]B.Prioritized Strategic Core'!$O$13</f>
        <v>685126.15709999995</v>
      </c>
      <c r="J14" s="16">
        <f>'B2 Non CIPs by Source of Financ'!AG28+'[1]B.Prioritized Strategic Core'!$R$13+'[1]B.Prioritized Strategic Core'!$U$13</f>
        <v>1010976.39275</v>
      </c>
      <c r="K14" s="17">
        <f>SUM(G14:J14)</f>
        <v>3356109.5498500001</v>
      </c>
      <c r="L14" s="18">
        <f>'[1]B.Prioritized Strategic Core'!$AP$13</f>
        <v>482740</v>
      </c>
      <c r="M14" s="19">
        <f>K14+L14</f>
        <v>3838849.5498500001</v>
      </c>
      <c r="N14" s="15">
        <f>M14/1000</f>
        <v>3838.8495498500001</v>
      </c>
    </row>
    <row r="15" spans="6:16" ht="15.75">
      <c r="F15" s="2" t="s">
        <v>20</v>
      </c>
      <c r="G15" s="20"/>
      <c r="H15" s="20"/>
      <c r="I15" s="21">
        <f>'[1]B.Prioritized Strategic Core'!$N$13</f>
        <v>67275.384999999995</v>
      </c>
      <c r="J15" s="21">
        <f>'[1]B.Prioritized Strategic Core'!$T$13</f>
        <v>168188.46424999999</v>
      </c>
      <c r="K15" s="21">
        <f>I15+J15</f>
        <v>235463.84924999997</v>
      </c>
      <c r="L15" s="21">
        <f>'[1]B.Prioritized Strategic Core'!$AR$13</f>
        <v>100910</v>
      </c>
      <c r="M15" s="21">
        <f>K15+L15</f>
        <v>336373.84924999997</v>
      </c>
      <c r="N15" s="15">
        <f>M15/1000</f>
        <v>336.37384924999998</v>
      </c>
    </row>
    <row r="16" spans="6:16" ht="15.75">
      <c r="G16" s="20"/>
      <c r="H16" s="20"/>
      <c r="I16" s="20"/>
      <c r="J16" s="20"/>
      <c r="K16" s="20"/>
      <c r="L16" s="20"/>
      <c r="M16" s="21">
        <f>M14+M15</f>
        <v>4175223.3991</v>
      </c>
      <c r="N16" s="15">
        <f>N14+N15</f>
        <v>4175.2233991000003</v>
      </c>
    </row>
    <row r="17" spans="6:14" ht="15.75">
      <c r="G17" s="24"/>
      <c r="H17" s="24"/>
      <c r="I17" s="24"/>
      <c r="J17" s="24"/>
      <c r="K17" s="24"/>
      <c r="L17" s="24"/>
      <c r="M17" s="29"/>
      <c r="N17" s="15"/>
    </row>
    <row r="18" spans="6:14" ht="15.75">
      <c r="G18" s="46">
        <f t="shared" ref="G18:M18" si="0">G14/1000</f>
        <v>1070.4469999999999</v>
      </c>
      <c r="H18" s="46">
        <f t="shared" si="0"/>
        <v>589.55999999999995</v>
      </c>
      <c r="I18" s="46">
        <f t="shared" si="0"/>
        <v>685.1261571</v>
      </c>
      <c r="J18" s="46">
        <f t="shared" si="0"/>
        <v>1010.9763927499999</v>
      </c>
      <c r="K18" s="46">
        <f t="shared" si="0"/>
        <v>3356.1095498499999</v>
      </c>
      <c r="L18" s="46">
        <f t="shared" si="0"/>
        <v>482.74</v>
      </c>
      <c r="M18" s="46">
        <f t="shared" si="0"/>
        <v>3838.8495498500001</v>
      </c>
      <c r="N18" s="15"/>
    </row>
    <row r="19" spans="6:14" ht="15.75">
      <c r="G19" s="46"/>
      <c r="H19" s="46"/>
      <c r="I19" s="46">
        <f>I15/1000</f>
        <v>67.275385</v>
      </c>
      <c r="J19" s="46">
        <f>J15/1000</f>
        <v>168.18846424999998</v>
      </c>
      <c r="K19" s="46">
        <f>K15/1000</f>
        <v>235.46384924999998</v>
      </c>
      <c r="L19" s="46">
        <f>L15/1000</f>
        <v>100.91</v>
      </c>
      <c r="M19" s="46">
        <f>M15/1000</f>
        <v>336.37384924999998</v>
      </c>
      <c r="N19" s="15"/>
    </row>
    <row r="20" spans="6:14" ht="15.75">
      <c r="G20" s="46"/>
      <c r="H20" s="46"/>
      <c r="I20" s="46">
        <f>I18+I19</f>
        <v>752.40154210000003</v>
      </c>
      <c r="J20" s="46">
        <f>J18+J19</f>
        <v>1179.164857</v>
      </c>
      <c r="K20" s="46">
        <f>K18+K19</f>
        <v>3591.5733990999997</v>
      </c>
      <c r="L20" s="46">
        <f>L18+L19</f>
        <v>583.65</v>
      </c>
      <c r="M20" s="46">
        <f>M18+M19</f>
        <v>4175.2233991000003</v>
      </c>
      <c r="N20" s="15"/>
    </row>
    <row r="24" spans="6:14" ht="15.75" thickBot="1"/>
    <row r="25" spans="6:14" ht="16.5" thickBot="1">
      <c r="F25" s="25" t="s">
        <v>85</v>
      </c>
      <c r="G25" s="41">
        <v>0</v>
      </c>
      <c r="H25" s="41">
        <v>0</v>
      </c>
      <c r="I25" s="41">
        <v>389.1</v>
      </c>
      <c r="J25" s="41">
        <v>972.75</v>
      </c>
      <c r="K25" s="41">
        <v>1361.85</v>
      </c>
      <c r="L25" s="41">
        <v>583.65</v>
      </c>
      <c r="M25" s="42">
        <v>1945.5</v>
      </c>
    </row>
    <row r="26" spans="6:14" ht="16.5" thickBot="1">
      <c r="F26" s="26" t="s">
        <v>162</v>
      </c>
      <c r="G26" s="43">
        <v>834.75</v>
      </c>
      <c r="H26" s="43">
        <v>545.6</v>
      </c>
      <c r="I26" s="43">
        <v>363.3</v>
      </c>
      <c r="J26" s="43">
        <v>206.4</v>
      </c>
      <c r="K26" s="43">
        <v>1950</v>
      </c>
      <c r="L26" s="43">
        <v>0</v>
      </c>
      <c r="M26" s="42">
        <v>1950</v>
      </c>
    </row>
    <row r="27" spans="6:14" ht="16.5" thickBot="1">
      <c r="F27" s="27" t="s">
        <v>163</v>
      </c>
      <c r="G27" s="44">
        <v>235.7</v>
      </c>
      <c r="H27" s="44">
        <v>44</v>
      </c>
      <c r="I27" s="44">
        <v>0</v>
      </c>
      <c r="J27" s="44">
        <v>0</v>
      </c>
      <c r="K27" s="45">
        <v>279.7</v>
      </c>
      <c r="L27" s="44">
        <v>0</v>
      </c>
      <c r="M27" s="42">
        <v>279.7</v>
      </c>
    </row>
    <row r="29" spans="6:14">
      <c r="G29" s="4">
        <v>1070.45</v>
      </c>
      <c r="H29" s="4">
        <v>589.6</v>
      </c>
      <c r="I29" s="4">
        <v>752.40000000000009</v>
      </c>
      <c r="J29" s="4">
        <v>1179.1500000000001</v>
      </c>
      <c r="K29" s="4">
        <v>3591.75</v>
      </c>
      <c r="L29" s="4">
        <v>583.65</v>
      </c>
      <c r="M29" s="4">
        <f>M25+M26+M27</f>
        <v>4175.2</v>
      </c>
    </row>
    <row r="38" spans="6:12" ht="15.75" thickBot="1"/>
    <row r="39" spans="6:12" ht="15.75">
      <c r="F39" s="30">
        <v>1070.45</v>
      </c>
      <c r="G39" s="31">
        <v>589.6</v>
      </c>
      <c r="H39" s="31">
        <v>363.3</v>
      </c>
      <c r="I39" s="31">
        <v>206.4</v>
      </c>
      <c r="J39" s="32">
        <v>2229.6999999999998</v>
      </c>
      <c r="K39" s="31">
        <v>0</v>
      </c>
      <c r="L39" s="33">
        <v>2229.6999999999998</v>
      </c>
    </row>
    <row r="40" spans="6:12" ht="15.75">
      <c r="F40" s="35"/>
      <c r="G40" s="34"/>
      <c r="H40" s="34"/>
      <c r="I40" s="34"/>
      <c r="J40" s="34"/>
      <c r="K40" s="34"/>
      <c r="L40" s="38"/>
    </row>
    <row r="41" spans="6:12" ht="16.5" thickBot="1">
      <c r="F41" s="36">
        <v>0</v>
      </c>
      <c r="G41" s="37">
        <v>0</v>
      </c>
      <c r="H41" s="37">
        <v>389.1</v>
      </c>
      <c r="I41" s="40">
        <v>972.75</v>
      </c>
      <c r="J41" s="40">
        <v>1361.85</v>
      </c>
      <c r="K41" s="40">
        <v>583.65</v>
      </c>
      <c r="L41" s="39">
        <v>1945.5</v>
      </c>
    </row>
    <row r="44" spans="6:12">
      <c r="F44" s="28">
        <f>F39+F41</f>
        <v>1070.45</v>
      </c>
      <c r="G44" s="28">
        <f t="shared" ref="G44:L44" si="1">G39+G41</f>
        <v>589.6</v>
      </c>
      <c r="H44" s="28">
        <f t="shared" si="1"/>
        <v>752.40000000000009</v>
      </c>
      <c r="I44" s="28">
        <f t="shared" si="1"/>
        <v>1179.1500000000001</v>
      </c>
      <c r="J44" s="28">
        <f t="shared" si="1"/>
        <v>3591.5499999999997</v>
      </c>
      <c r="K44" s="28">
        <f t="shared" si="1"/>
        <v>583.65</v>
      </c>
      <c r="L44" s="28">
        <f t="shared" si="1"/>
        <v>4175.2</v>
      </c>
    </row>
  </sheetData>
  <pageMargins left="0.7" right="0.7" top="0.75" bottom="0.75" header="0.3" footer="0.3"/>
  <pageSetup paperSize="9" orientation="portrait" r:id="rId1"/>
  <ignoredErrors>
    <ignoredError sqref="L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fe2ab7c-8d91-458b-bd16-bbbac8e4a53b" xsi:nil="true"/>
    <lcf76f155ced4ddcb4097134ff3c332f xmlns="2a4f4df2-35ea-41c7-9e83-0ea62a436e0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7" ma:contentTypeDescription="Create a new document." ma:contentTypeScope="" ma:versionID="37dbeeaf2d337435c6a8e22fb7495370">
  <xsd:schema xmlns:xsd="http://www.w3.org/2001/XMLSchema" xmlns:xs="http://www.w3.org/2001/XMLSchema" xmlns:p="http://schemas.microsoft.com/office/2006/metadata/properties" xmlns:ns1="http://schemas.microsoft.com/sharepoint/v3" xmlns:ns2="2a4f4df2-35ea-41c7-9e83-0ea62a436e0b" xmlns:ns3="3fe2ab7c-8d91-458b-bd16-bbbac8e4a53b" targetNamespace="http://schemas.microsoft.com/office/2006/metadata/properties" ma:root="true" ma:fieldsID="dadbf1a97e4552c178feeaaba54143b8" ns1:_="" ns2:_="" ns3:_="">
    <xsd:import namespace="http://schemas.microsoft.com/sharepoint/v3"/>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3b54e7-b30b-407c-b667-cb0926cd08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c00a78b-ba1c-45ac-b32d-ef8cface7ed8}" ma:internalName="TaxCatchAll" ma:showField="CatchAllData" ma:web="3fe2ab7c-8d91-458b-bd16-bbbac8e4a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0E19CB-30B2-4AAA-80B4-7923A3D78329}"/>
</file>

<file path=customXml/itemProps2.xml><?xml version="1.0" encoding="utf-8"?>
<ds:datastoreItem xmlns:ds="http://schemas.openxmlformats.org/officeDocument/2006/customXml" ds:itemID="{5FCBE58A-8AA0-4B15-AAFB-C136C4536A83}"/>
</file>

<file path=customXml/itemProps3.xml><?xml version="1.0" encoding="utf-8"?>
<ds:datastoreItem xmlns:ds="http://schemas.openxmlformats.org/officeDocument/2006/customXml" ds:itemID="{FD156FC9-FB89-4CD0-AC14-94099C619CD3}"/>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NEDA</dc:creator>
  <cp:keywords/>
  <dc:description/>
  <cp:lastModifiedBy>Christopher Bryan M. Dizon</cp:lastModifiedBy>
  <cp:revision/>
  <dcterms:created xsi:type="dcterms:W3CDTF">2013-07-29T06:52:10Z</dcterms:created>
  <dcterms:modified xsi:type="dcterms:W3CDTF">2022-07-26T07:13:10Z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