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375" windowWidth="18855" windowHeight="10950"/>
  </bookViews>
  <sheets>
    <sheet name="Chapter 2 Annex B2" sheetId="1" r:id="rId1"/>
  </sheets>
  <definedNames>
    <definedName name="_xlnm.Print_Area" localSheetId="0">'Chapter 2 Annex B2'!$A$1:$AY$31</definedName>
    <definedName name="_xlnm.Print_Titles" localSheetId="0">'Chapter 2 Annex B2'!$A:$A,'Chapter 2 Annex B2'!$1:$4</definedName>
  </definedNames>
  <calcPr calcId="125725"/>
</workbook>
</file>

<file path=xl/calcChain.xml><?xml version="1.0" encoding="utf-8"?>
<calcChain xmlns="http://schemas.openxmlformats.org/spreadsheetml/2006/main">
  <c r="AS28" i="1"/>
  <c r="AY27"/>
  <c r="AM27"/>
  <c r="AG27"/>
  <c r="AA27"/>
  <c r="U27"/>
  <c r="O27"/>
  <c r="AY26"/>
  <c r="AM26"/>
  <c r="AG26"/>
  <c r="AA26"/>
  <c r="U26"/>
  <c r="O26"/>
  <c r="AY25"/>
  <c r="AW25"/>
  <c r="AM25"/>
  <c r="AK25"/>
  <c r="O25"/>
  <c r="M25"/>
  <c r="AY24"/>
  <c r="AT24"/>
  <c r="AM24"/>
  <c r="AH24"/>
  <c r="U24"/>
  <c r="P24"/>
  <c r="O24"/>
  <c r="J24"/>
  <c r="AY23"/>
  <c r="AT23"/>
  <c r="AM23"/>
  <c r="AH23"/>
  <c r="U23"/>
  <c r="P23"/>
  <c r="O23"/>
  <c r="J23"/>
  <c r="AY21"/>
  <c r="AW21"/>
  <c r="AM21"/>
  <c r="AK21"/>
  <c r="M21"/>
  <c r="O21" s="1"/>
  <c r="AY19"/>
  <c r="AW19"/>
  <c r="AM19"/>
  <c r="AK19"/>
  <c r="M19"/>
  <c r="O19" s="1"/>
  <c r="AY18"/>
  <c r="AW18"/>
  <c r="AM18"/>
  <c r="AK18"/>
  <c r="M18"/>
  <c r="O18" s="1"/>
  <c r="AY17"/>
  <c r="AW17"/>
  <c r="AM17"/>
  <c r="AK17"/>
  <c r="M17"/>
  <c r="O17" s="1"/>
  <c r="AY16"/>
  <c r="AW16"/>
  <c r="AM16"/>
  <c r="AK16"/>
  <c r="M16"/>
  <c r="O16" s="1"/>
  <c r="AY15"/>
  <c r="AW15"/>
  <c r="AM15"/>
  <c r="AK15"/>
  <c r="AG15"/>
  <c r="AE15"/>
  <c r="AA15"/>
  <c r="Y15"/>
  <c r="U15"/>
  <c r="S15"/>
  <c r="M15"/>
  <c r="O15" s="1"/>
  <c r="AY14"/>
  <c r="AT14"/>
  <c r="AM14"/>
  <c r="AH14"/>
  <c r="U14"/>
  <c r="P14"/>
  <c r="J14"/>
  <c r="O14" s="1"/>
  <c r="AY13"/>
  <c r="AT13"/>
  <c r="AT28" s="1"/>
  <c r="AM13"/>
  <c r="AH13"/>
  <c r="AH28" s="1"/>
  <c r="AG13"/>
  <c r="AB13"/>
  <c r="AB28"/>
  <c r="AA13"/>
  <c r="V13"/>
  <c r="V28" s="1"/>
  <c r="U13"/>
  <c r="P13"/>
  <c r="J13"/>
  <c r="J28" s="1"/>
  <c r="AY10"/>
  <c r="AY28" s="1"/>
  <c r="AW10"/>
  <c r="AM10"/>
  <c r="AK10"/>
  <c r="AG10"/>
  <c r="AG28" s="1"/>
  <c r="AE10"/>
  <c r="AA10"/>
  <c r="Y10"/>
  <c r="U10"/>
  <c r="U28" s="1"/>
  <c r="S10"/>
  <c r="S28"/>
  <c r="O10"/>
  <c r="M10"/>
  <c r="AK28" l="1"/>
  <c r="P28"/>
  <c r="Y28"/>
  <c r="O13"/>
  <c r="AA28"/>
  <c r="AM28"/>
  <c r="M28"/>
  <c r="AE28"/>
  <c r="AW28"/>
  <c r="O28"/>
</calcChain>
</file>

<file path=xl/comments1.xml><?xml version="1.0" encoding="utf-8"?>
<comments xmlns="http://schemas.openxmlformats.org/spreadsheetml/2006/main">
  <authors>
    <author>NEDA1</author>
  </authors>
  <commentList>
    <comment ref="J1" authorId="0">
      <text>
        <r>
          <rPr>
            <b/>
            <sz val="9"/>
            <color indexed="81"/>
            <rFont val="Tahoma"/>
            <family val="2"/>
          </rPr>
          <t>NEDA1:</t>
        </r>
        <r>
          <rPr>
            <sz val="9"/>
            <color indexed="81"/>
            <rFont val="Tahoma"/>
            <family val="2"/>
          </rPr>
          <t xml:space="preserve">
 express all figures in thousands. The figures reflected herein seem to be in millions</t>
        </r>
      </text>
    </comment>
    <comment ref="P1" authorId="0">
      <text>
        <r>
          <rPr>
            <b/>
            <sz val="9"/>
            <color indexed="81"/>
            <rFont val="Tahoma"/>
            <family val="2"/>
          </rPr>
          <t>NEDA1:</t>
        </r>
        <r>
          <rPr>
            <sz val="9"/>
            <color indexed="81"/>
            <rFont val="Tahoma"/>
            <family val="2"/>
          </rPr>
          <t xml:space="preserve">
 express all figures in thousands. The figures reflected herein seem to be in millions</t>
        </r>
      </text>
    </comment>
    <comment ref="AH2" authorId="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AN2" authorId="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AT2" authorId="0">
      <text>
        <r>
          <rPr>
            <b/>
            <sz val="9"/>
            <color indexed="81"/>
            <rFont val="Tahoma"/>
            <family val="2"/>
          </rPr>
          <t>NEDA1:</t>
        </r>
        <r>
          <rPr>
            <sz val="9"/>
            <color indexed="81"/>
            <rFont val="Tahoma"/>
            <family val="2"/>
          </rPr>
          <t xml:space="preserve">
please use recommended template. In the recommended template, there is a column for totals for 2013-2016, totals for 2017 and beyond and the grand total</t>
        </r>
      </text>
    </comment>
    <comment ref="D10" authorId="0">
      <text>
        <r>
          <rPr>
            <b/>
            <sz val="9"/>
            <color indexed="81"/>
            <rFont val="Tahoma"/>
            <family val="2"/>
          </rPr>
          <t>NEDA1:</t>
        </r>
        <r>
          <rPr>
            <sz val="9"/>
            <color indexed="81"/>
            <rFont val="Tahoma"/>
            <family val="2"/>
          </rPr>
          <t xml:space="preserve">
Classify as "Region-specific" when it only covers </t>
        </r>
        <r>
          <rPr>
            <b/>
            <sz val="9"/>
            <color indexed="81"/>
            <rFont val="Tahoma"/>
            <family val="2"/>
          </rPr>
          <t>one</t>
        </r>
        <r>
          <rPr>
            <sz val="9"/>
            <color indexed="81"/>
            <rFont val="Tahoma"/>
            <family val="2"/>
          </rPr>
          <t xml:space="preserve"> region, "interregional' if it covers 2 or more regions and "nationwide" when it covers all region. 
Please classify Revenue Regions 1 to 19 consistently. In some columns, it is classified as 'interregional' while in some columns it is classified as 'nationwide'.  
Please reflect appropriate revisions in the write up</t>
        </r>
      </text>
    </comment>
    <comment ref="M10" authorId="0">
      <text>
        <r>
          <rPr>
            <b/>
            <sz val="9"/>
            <color indexed="81"/>
            <rFont val="Tahoma"/>
            <family val="2"/>
          </rPr>
          <t>NEDA1:</t>
        </r>
        <r>
          <rPr>
            <sz val="9"/>
            <color indexed="81"/>
            <rFont val="Tahoma"/>
            <family val="2"/>
          </rPr>
          <t xml:space="preserve">
please use 2 decimal places for all the figures</t>
        </r>
      </text>
    </comment>
  </commentList>
</comments>
</file>

<file path=xl/sharedStrings.xml><?xml version="1.0" encoding="utf-8"?>
<sst xmlns="http://schemas.openxmlformats.org/spreadsheetml/2006/main" count="245" uniqueCount="136">
  <si>
    <t>Program/Project Title</t>
  </si>
  <si>
    <t>Agency Name</t>
  </si>
  <si>
    <t>Program/ Project Description</t>
  </si>
  <si>
    <t>Spatial Coverage</t>
  </si>
  <si>
    <t>PDP Chapter</t>
  </si>
  <si>
    <t>16-Point Agenda Addressed</t>
  </si>
  <si>
    <t>PDP Results Matrices (RM) Critical Indicators Addressed</t>
  </si>
  <si>
    <t>Expected Date of Presentation to the ICC
(if ICC-able)</t>
  </si>
  <si>
    <t>Investment Targets In Thousand Pesos (PhP '000)</t>
  </si>
  <si>
    <t>Nationwide/ Interregional/ Region-Specific</t>
  </si>
  <si>
    <t>Region</t>
  </si>
  <si>
    <t>2013</t>
  </si>
  <si>
    <t>2014</t>
  </si>
  <si>
    <t>2015</t>
  </si>
  <si>
    <t>2016</t>
  </si>
  <si>
    <t>Continuing Investment Targets</t>
  </si>
  <si>
    <t>Overall Total</t>
  </si>
  <si>
    <t>NG</t>
  </si>
  <si>
    <t xml:space="preserve">GOCC/GFIs </t>
  </si>
  <si>
    <t>LGUs</t>
  </si>
  <si>
    <t>ODA Grant</t>
  </si>
  <si>
    <t>Private Sector</t>
  </si>
  <si>
    <t>Subtotal</t>
  </si>
  <si>
    <t>Total</t>
  </si>
  <si>
    <t>(A)</t>
  </si>
  <si>
    <t>(B)</t>
  </si>
  <si>
    <t>(C)</t>
  </si>
  <si>
    <t>(D)</t>
  </si>
  <si>
    <t>(E)</t>
  </si>
  <si>
    <t>(F)</t>
  </si>
  <si>
    <t>(G)</t>
  </si>
  <si>
    <t>(H)</t>
  </si>
  <si>
    <t>(I)</t>
  </si>
  <si>
    <t>(J)</t>
  </si>
  <si>
    <t>(K)</t>
  </si>
  <si>
    <t>(L)</t>
  </si>
  <si>
    <t>(M)</t>
  </si>
  <si>
    <t>(N)</t>
  </si>
  <si>
    <t>(O)</t>
  </si>
  <si>
    <t>( P )</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</si>
  <si>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</si>
  <si>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</si>
  <si>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</si>
  <si>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</si>
  <si>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</si>
  <si>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</si>
  <si>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</si>
  <si>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</si>
  <si>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</si>
  <si>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</si>
  <si>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</si>
  <si>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</si>
  <si>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</si>
  <si>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</si>
  <si>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</si>
  <si>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</si>
  <si>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</si>
  <si>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</si>
  <si>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</si>
  <si>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</si>
  <si>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</si>
  <si>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</si>
  <si>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</si>
  <si>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</si>
  <si>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</si>
  <si>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</si>
  <si>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</si>
  <si>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</si>
  <si>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</si>
  <si>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</si>
  <si>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</si>
  <si>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</si>
  <si>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</si>
  <si>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</si>
  <si>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Societal Goal:  Stable Macroeconomy Achieved</t>
  </si>
  <si>
    <t>I.  Sector Outcome1:  Stable macroeconomy achieved</t>
  </si>
  <si>
    <t>a. Subsector/Intermediate Outcome: Sustainable Fiscal Sector Achieved</t>
  </si>
  <si>
    <t>1. Organizational Outcome1</t>
  </si>
  <si>
    <t>(a) MFO 1 - Collection and Assessment</t>
  </si>
  <si>
    <t>(i) Electronic Taxpayer Information System (eTIS)</t>
  </si>
  <si>
    <t>BIR</t>
  </si>
  <si>
    <t>A major Information and Communications Technology (ICT) undertaking intended to enhance/improve BIR core Tax Administration System, by providing a single, web-based automated solution.  It is set to replace the existing BIR Integrated Tax System (ITS)- the core infrastructure that powers several tax application systems.</t>
  </si>
  <si>
    <t>Interregional</t>
  </si>
  <si>
    <t>1-5</t>
  </si>
  <si>
    <t>Tax revenue-to-GDP improved</t>
  </si>
  <si>
    <t>(ii) Automated Audit Tools</t>
  </si>
  <si>
    <t>Upgrading of the AATs laboratory, development of Training Center and Officers Training Program, creation of Satellite Offices and experts with proper hardware and software to conduct audit and data analysis within and outside the laboratory.</t>
  </si>
  <si>
    <t>(iii) Public Awareness Campaign (PAC)</t>
  </si>
  <si>
    <t>(iv) Centralization of Document Processing Service from the Revenue District Offices to Regional Offices</t>
  </si>
  <si>
    <t>Establishes Document Processing Divisions (DPD) in the Revenue Regions which serve as the central processing offices of all returns received by Revenue District Offices (RDOs) and by the Accredited Agent Banks (AABs).  The DPD receives the returns from RDOs and retrieve the returns from AABs, then process/scan the documents, and encode/upload the said return information in Returns Processing System.</t>
  </si>
  <si>
    <t xml:space="preserve">12 </t>
  </si>
  <si>
    <t>(v) Asset Information Management (AIM) Project</t>
  </si>
  <si>
    <t>A datawarehouse facility that will contain internal and external data coming from tax amnesty returns and the corresponding SALNs and sources from 3rd party for asset-related information which can be obtained through linkages with different government agencies.</t>
  </si>
  <si>
    <t>Region-specific</t>
  </si>
  <si>
    <t>(vi) ITS Database  Consolidation</t>
  </si>
  <si>
    <t>Includes the migration/upgrading of ITS and TINVER databases from Oracle version7.3.4 to 11gR2, and consolidation of the eight (8) databases into one single database, as well as data cleansing to eliminate redundant/duplicate records/data in the said databases.  Cleanup of databases will be a contnuing effort in coordination with the Operations Group</t>
  </si>
  <si>
    <t>(vii) Collection Reconciliation System (development and enhancement)</t>
  </si>
  <si>
    <t>Provides automated reconciliation of tax collections paid through different collection agents using various modes/channels and remitted to BSP and BTr.</t>
  </si>
  <si>
    <t>viii) Enhancement of electronic Letter of Authority Monitoring System (eLAMs)</t>
  </si>
  <si>
    <t>An electronic system used to generate and monitor status of all Letters of Authority for pending and unresolved cases.</t>
  </si>
  <si>
    <t>(ix) Development of Electronic Official Registry Books</t>
  </si>
  <si>
    <t>Automated facility on excise products which allows excise TPs to electronically submit ORBs for monitoring and reconciliation purposes to uncover discrepancies on declaration that will increase revenue collection.</t>
  </si>
  <si>
    <r>
      <t xml:space="preserve">(x)  Sales Data Controller </t>
    </r>
    <r>
      <rPr>
        <b/>
        <sz val="10"/>
        <rFont val="Arial"/>
        <family val="2"/>
      </rPr>
      <t>(new)</t>
    </r>
  </si>
  <si>
    <t>A system that stores invoice data with special signature which makes VAT invoices unique and traceable. The system can be connected to device to any existing invoice system such as CRM, POS.</t>
  </si>
  <si>
    <t>(b) Major Final Output 2: Legal and Tax Policy Advise Services</t>
  </si>
  <si>
    <t>(i) Tax Rulings and Case 
Management System (development)</t>
  </si>
  <si>
    <t>A system that maintains legal and administrative tax information in a centralized technical reference system for easier access and monitoring of tax rulings, legal and administrative cases.  The system will provide comprehensive, accurate and timely data on cases and documents for management and operational reporting.</t>
  </si>
  <si>
    <t>(c) Major Final Output 3: Taxpayer Service/Compliance</t>
  </si>
  <si>
    <t xml:space="preserve">(i) Phase 1 - Development of eCAR System </t>
  </si>
  <si>
    <t>A web-based system that automates the generation of barcoded CAR which will reduce revenue losses for all kinds of one-time transactions.  The database that will be build for the system will be used in the conduct of pre and post audit of said transactions by concerned BIR offices</t>
  </si>
  <si>
    <t>Tax revenue to GDP</t>
  </si>
  <si>
    <t>(ii) Phase III - Development of Taxpayer Modules for all ONETT Types and Roll-out</t>
  </si>
  <si>
    <r>
      <t xml:space="preserve"> </t>
    </r>
    <r>
      <rPr>
        <sz val="10"/>
        <rFont val="Arial"/>
        <family val="2"/>
      </rPr>
      <t xml:space="preserve">This is part of the ONETT expansion that offers convenient online services of the Onerous Transfer of Real Property subject to Capital Gains Tax (CGT), Expanded Withholding Tax (EWT) and Documentary Stamp Tax (DST) to enable taxpayers to accurately self-assess their tax liabilities independent of tax officials and file requisite forms with the BIR.  </t>
    </r>
  </si>
  <si>
    <t>(iiii) Enhancement of Electronic Accreditation &amp; Registration System (eAccReg) &amp; eSales Reporting</t>
  </si>
  <si>
    <t>Full automation of the eAccReg which includes online accreditation of suppliers and their machines and registration of CRMs/POS by the supplier and the TP-user</t>
  </si>
  <si>
    <t>Integrates information system with geographic information.  The system allows users to collect, manage and analyze large volumes of spatially referenced and associated attribute data.</t>
  </si>
  <si>
    <t>A system used by RDOs to update/encode zonal valuation of real properties within their vicinity.  The system will help the BIR to properly compute real property taxes for collection.</t>
  </si>
  <si>
    <t>Total Investment Targets</t>
  </si>
  <si>
    <t>Note: For the revalidation exercise, only the Bureau of Internal Revenue has submitted its PIP.</t>
  </si>
  <si>
    <t>NCR, I, II, III, IV-A, V, VI, VII, VIII, IX, X, XI, XII, XIII
Large Taxpayers Service</t>
  </si>
  <si>
    <t>I, II,III, IV-A, V, VI, VII, VIII, IX, X, XI, XII, XIII, CAR, NCR
Large Taxpayers Service</t>
  </si>
  <si>
    <t>Total 
(2013-2016)</t>
  </si>
  <si>
    <t>(AY)</t>
  </si>
  <si>
    <t>I, II, III, IV-A, V, VI, VII, VIII, IX, X, XI, XII, XIII, CAR, NCR, Large Taxpayers Service</t>
  </si>
  <si>
    <t>CAR, NCR, IV-A, NCR pertains to Revenue Regions 5 (Caloocan City) and 7 (Quezon City) only.</t>
  </si>
  <si>
    <t>CAR, NCR, I, II, III, IV-A, V, VI, VII, VIII, IX, X, XI, XII, XIII, Large Taxpayers Service</t>
  </si>
  <si>
    <t>CAR, NCR, I, II, III, IV-A, V, VI, VII, VIII, IX, X, XI, XII, XIII, National Office</t>
  </si>
  <si>
    <t>NCR-Makati and Cebu (Large Taxpayer Service+)</t>
  </si>
  <si>
    <t>PAC on RARP aims to promote increased compliance with tax rules, thus increasing revenue collection through better public and business awareness of the BIR’s plans, programs, initiatives, policies and practices.</t>
  </si>
  <si>
    <t xml:space="preserve">(iv) Geographical Information System Development (Phase 1) ++                                                                                                                                                              </t>
  </si>
  <si>
    <t>(v) Geographical Information System Expansion (Zonal valuation) ++</t>
  </si>
  <si>
    <t>++ Was cancelled towards the end of 2013 due to the contractor’s failure to deliver the expected deliverables</t>
  </si>
  <si>
    <t>+ The LTS is a specific unit of BIR which performs functions relative to taxpayer assistance, collection and assessment including computerized processing of data of Large Taxpayers. A “Large Taxpayer” is a taxpayer who has been classified as such by the BIR having satisfied any or a combination of certain criteria as provided in Revenue Regulation No. 1-98.</t>
  </si>
  <si>
    <t>NCR</t>
  </si>
  <si>
    <t>NCR-Makati and Cebu (Large Taxpayer Service+),     NCR (National Office)</t>
  </si>
  <si>
    <t>2, 7</t>
  </si>
</sst>
</file>

<file path=xl/styles.xml><?xml version="1.0" encoding="utf-8"?>
<styleSheet xmlns="http://schemas.openxmlformats.org/spreadsheetml/2006/main">
  <numFmts count="2">
    <numFmt numFmtId="43" formatCode="_(* #,##0.00_);_(* \(#,##0.00\);_(* &quot;-&quot;??_);_(@_)"/>
    <numFmt numFmtId="164" formatCode="#,##0,_);\(#,##0,\)"/>
  </numFmts>
  <fonts count="7">
    <font>
      <sz val="11"/>
      <color theme="1"/>
      <name val="Calibri"/>
      <family val="2"/>
      <scheme val="minor"/>
    </font>
    <font>
      <b/>
      <sz val="10"/>
      <name val="Arial"/>
      <family val="2"/>
    </font>
    <font>
      <sz val="10"/>
      <name val="Arial"/>
      <family val="2"/>
    </font>
    <font>
      <b/>
      <sz val="9"/>
      <color indexed="81"/>
      <name val="Tahoma"/>
      <family val="2"/>
    </font>
    <font>
      <sz val="9"/>
      <color indexed="81"/>
      <name val="Tahoma"/>
      <family val="2"/>
    </font>
    <font>
      <sz val="11"/>
      <color indexed="8"/>
      <name val="Calibri"/>
      <family val="2"/>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6" fillId="0" borderId="0" applyFont="0" applyFill="0" applyBorder="0" applyAlignment="0" applyProtection="0"/>
  </cellStyleXfs>
  <cellXfs count="53">
    <xf numFmtId="0" fontId="0" fillId="0" borderId="0" xfId="0"/>
    <xf numFmtId="0" fontId="2"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2" fillId="0" borderId="0" xfId="0" applyFont="1" applyFill="1" applyAlignment="1">
      <alignment horizontal="left"/>
    </xf>
    <xf numFmtId="0" fontId="2" fillId="0" borderId="0" xfId="0" quotePrefix="1" applyFont="1" applyFill="1" applyAlignment="1">
      <alignment horizontal="left"/>
    </xf>
    <xf numFmtId="0" fontId="2" fillId="0" borderId="0" xfId="0" applyFont="1" applyFill="1"/>
    <xf numFmtId="0" fontId="1" fillId="0" borderId="2" xfId="0" applyFont="1" applyFill="1" applyBorder="1" applyAlignment="1">
      <alignment horizontal="center" vertical="center" wrapText="1"/>
    </xf>
    <xf numFmtId="0" fontId="2" fillId="0" borderId="2" xfId="0" applyFont="1" applyFill="1" applyBorder="1" applyAlignment="1">
      <alignment horizontal="left" vertical="top"/>
    </xf>
    <xf numFmtId="164" fontId="1" fillId="0" borderId="2" xfId="0" applyNumberFormat="1" applyFont="1" applyFill="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top"/>
    </xf>
    <xf numFmtId="0" fontId="1" fillId="0" borderId="2" xfId="0" applyFont="1" applyFill="1" applyBorder="1" applyAlignment="1">
      <alignment horizontal="center" vertical="center"/>
    </xf>
    <xf numFmtId="43" fontId="2" fillId="0" borderId="2" xfId="0" applyNumberFormat="1" applyFont="1" applyFill="1" applyBorder="1" applyAlignment="1">
      <alignment horizontal="right" vertical="top" wrapText="1"/>
    </xf>
    <xf numFmtId="43" fontId="2" fillId="0" borderId="2" xfId="1" applyNumberFormat="1" applyFont="1" applyFill="1" applyBorder="1" applyAlignment="1">
      <alignment horizontal="right" vertical="top" wrapText="1"/>
    </xf>
    <xf numFmtId="0" fontId="1" fillId="0" borderId="2" xfId="0" applyFont="1" applyFill="1" applyBorder="1" applyAlignment="1">
      <alignment vertical="center"/>
    </xf>
    <xf numFmtId="0" fontId="1" fillId="0" borderId="2" xfId="0" applyFont="1" applyFill="1" applyBorder="1" applyAlignment="1">
      <alignment horizontal="left" vertical="center"/>
    </xf>
    <xf numFmtId="43" fontId="1" fillId="0" borderId="2" xfId="1" applyNumberFormat="1" applyFont="1" applyFill="1" applyBorder="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xf>
    <xf numFmtId="43" fontId="1" fillId="0" borderId="2" xfId="1" applyFont="1" applyFill="1" applyBorder="1" applyAlignment="1">
      <alignment horizontal="center" vertical="center" wrapText="1"/>
    </xf>
    <xf numFmtId="43" fontId="2" fillId="0" borderId="2" xfId="1" applyFont="1" applyFill="1" applyBorder="1" applyAlignment="1">
      <alignment horizontal="left" vertical="top"/>
    </xf>
    <xf numFmtId="0" fontId="2" fillId="0" borderId="5" xfId="0" applyFont="1" applyFill="1" applyBorder="1" applyAlignment="1">
      <alignment horizontal="right" vertical="top" wrapText="1"/>
    </xf>
    <xf numFmtId="0" fontId="2" fillId="0" borderId="2" xfId="0" applyFont="1" applyFill="1" applyBorder="1" applyAlignment="1">
      <alignment horizontal="right" vertical="top" wrapText="1"/>
    </xf>
    <xf numFmtId="0" fontId="1" fillId="0" borderId="2" xfId="0" applyFont="1" applyFill="1" applyBorder="1" applyAlignment="1">
      <alignment horizontal="right" vertical="top" wrapText="1"/>
    </xf>
    <xf numFmtId="43" fontId="2" fillId="0" borderId="2" xfId="1" applyFont="1" applyFill="1" applyBorder="1" applyAlignment="1">
      <alignment horizontal="left" vertical="top" wrapText="1"/>
    </xf>
    <xf numFmtId="43" fontId="2" fillId="0" borderId="5" xfId="0" applyNumberFormat="1" applyFont="1" applyFill="1" applyBorder="1" applyAlignment="1">
      <alignment horizontal="right" vertical="top" wrapText="1"/>
    </xf>
    <xf numFmtId="0" fontId="2" fillId="0" borderId="2" xfId="0" applyFont="1" applyFill="1" applyBorder="1" applyAlignment="1">
      <alignment vertical="top" wrapText="1"/>
    </xf>
    <xf numFmtId="0" fontId="2" fillId="0" borderId="2"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0" xfId="0" applyFont="1" applyFill="1" applyAlignment="1">
      <alignment vertical="top" wrapText="1"/>
    </xf>
    <xf numFmtId="0" fontId="1" fillId="0" borderId="2" xfId="0" applyFont="1" applyFill="1" applyBorder="1" applyAlignment="1">
      <alignment vertical="top" wrapText="1"/>
    </xf>
    <xf numFmtId="0" fontId="2" fillId="0" borderId="0" xfId="0" applyFont="1" applyFill="1" applyAlignment="1">
      <alignment horizontal="center" vertical="top"/>
    </xf>
    <xf numFmtId="0" fontId="2" fillId="0" borderId="0" xfId="0" applyFont="1" applyFill="1" applyAlignment="1">
      <alignment horizontal="left" vertical="top" wrapText="1"/>
    </xf>
    <xf numFmtId="0" fontId="1" fillId="0" borderId="0" xfId="0" applyFont="1" applyFill="1" applyAlignment="1">
      <alignment horizontal="left"/>
    </xf>
    <xf numFmtId="0" fontId="2" fillId="0" borderId="0" xfId="0" quotePrefix="1" applyFont="1" applyFill="1" applyAlignment="1">
      <alignment horizontal="left" vertical="top" wrapText="1"/>
    </xf>
    <xf numFmtId="0" fontId="2" fillId="0" borderId="0" xfId="0" applyFont="1" applyFill="1" applyAlignment="1">
      <alignment wrapText="1"/>
    </xf>
    <xf numFmtId="0" fontId="2" fillId="0" borderId="0" xfId="0" applyFont="1" applyFill="1" applyAlignment="1">
      <alignment horizontal="right"/>
    </xf>
    <xf numFmtId="0" fontId="1" fillId="0" borderId="0" xfId="0" applyFont="1" applyFill="1" applyAlignment="1">
      <alignment horizontal="right"/>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2" xfId="0" applyNumberFormat="1" applyFont="1" applyFill="1" applyBorder="1" applyAlignment="1">
      <alignment horizontal="center" vertical="center"/>
    </xf>
    <xf numFmtId="164" fontId="1" fillId="0" borderId="2" xfId="0" quotePrefix="1"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9" fontId="1" fillId="0" borderId="2" xfId="4" applyFont="1" applyFill="1" applyBorder="1" applyAlignment="1">
      <alignment horizontal="center" vertical="center" wrapText="1"/>
    </xf>
    <xf numFmtId="164" fontId="1" fillId="0" borderId="2" xfId="0" quotePrefix="1" applyNumberFormat="1" applyFont="1" applyFill="1" applyBorder="1" applyAlignment="1">
      <alignment horizontal="center" vertical="center" wrapText="1"/>
    </xf>
    <xf numFmtId="9" fontId="1" fillId="0" borderId="2" xfId="4" applyFont="1" applyFill="1" applyBorder="1" applyAlignment="1">
      <alignment horizontal="center" vertical="top" wrapText="1"/>
    </xf>
    <xf numFmtId="0" fontId="1" fillId="0" borderId="2" xfId="0" applyFont="1" applyFill="1" applyBorder="1" applyAlignment="1">
      <alignment horizontal="center" vertical="top" wrapText="1"/>
    </xf>
    <xf numFmtId="0" fontId="2" fillId="0" borderId="0" xfId="0" applyFont="1" applyFill="1" applyAlignment="1">
      <alignment horizontal="left" vertical="top"/>
    </xf>
    <xf numFmtId="0" fontId="2" fillId="0" borderId="0" xfId="0" quotePrefix="1" applyFont="1" applyFill="1" applyAlignment="1">
      <alignment horizontal="left" vertical="top"/>
    </xf>
    <xf numFmtId="0" fontId="1" fillId="0" borderId="2" xfId="0" applyFont="1" applyFill="1" applyBorder="1" applyAlignment="1">
      <alignment horizontal="left" vertical="top"/>
    </xf>
  </cellXfs>
  <cellStyles count="5">
    <cellStyle name="Comma" xfId="1" builtinId="3"/>
    <cellStyle name="Comma 2" xfId="2"/>
    <cellStyle name="Comma 2 2" xfId="3"/>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32"/>
  <sheetViews>
    <sheetView tabSelected="1" view="pageBreakPreview" zoomScale="80" zoomScaleNormal="60" zoomScaleSheetLayoutView="80" workbookViewId="0">
      <selection activeCell="C26" sqref="C26"/>
    </sheetView>
  </sheetViews>
  <sheetFormatPr defaultRowHeight="12.75"/>
  <cols>
    <col min="1" max="1" width="45.7109375" style="5" customWidth="1"/>
    <col min="2" max="2" width="10.7109375" style="5" customWidth="1"/>
    <col min="3" max="3" width="45.7109375" style="5" customWidth="1"/>
    <col min="4" max="4" width="15.7109375" style="50" customWidth="1"/>
    <col min="5" max="5" width="15.7109375" style="5" customWidth="1"/>
    <col min="6" max="6" width="10.7109375" style="5" customWidth="1"/>
    <col min="7" max="7" width="15.7109375" style="5" customWidth="1"/>
    <col min="8" max="8" width="23.7109375" style="5" customWidth="1"/>
    <col min="9" max="9" width="15.7109375" style="5" customWidth="1"/>
    <col min="10" max="50" width="20.7109375" style="36" customWidth="1"/>
    <col min="51" max="51" width="20.7109375" style="37" customWidth="1"/>
    <col min="52" max="16384" width="9.140625" style="5"/>
  </cols>
  <sheetData>
    <row r="1" spans="1:51" s="17" customFormat="1" ht="19.5" customHeight="1">
      <c r="A1" s="38" t="s">
        <v>0</v>
      </c>
      <c r="B1" s="38" t="s">
        <v>1</v>
      </c>
      <c r="C1" s="38" t="s">
        <v>2</v>
      </c>
      <c r="D1" s="38" t="s">
        <v>3</v>
      </c>
      <c r="E1" s="38"/>
      <c r="F1" s="38" t="s">
        <v>4</v>
      </c>
      <c r="G1" s="38" t="s">
        <v>5</v>
      </c>
      <c r="H1" s="38" t="s">
        <v>6</v>
      </c>
      <c r="I1" s="42" t="s">
        <v>7</v>
      </c>
      <c r="J1" s="45" t="s">
        <v>8</v>
      </c>
      <c r="K1" s="45"/>
      <c r="L1" s="45"/>
      <c r="M1" s="45"/>
      <c r="N1" s="45"/>
      <c r="O1" s="45"/>
      <c r="P1" s="45" t="s">
        <v>8</v>
      </c>
      <c r="Q1" s="45"/>
      <c r="R1" s="45"/>
      <c r="S1" s="45"/>
      <c r="T1" s="45"/>
      <c r="U1" s="45"/>
      <c r="V1" s="45" t="s">
        <v>8</v>
      </c>
      <c r="W1" s="45"/>
      <c r="X1" s="45"/>
      <c r="Y1" s="45"/>
      <c r="Z1" s="45"/>
      <c r="AA1" s="45"/>
      <c r="AB1" s="45" t="s">
        <v>8</v>
      </c>
      <c r="AC1" s="45"/>
      <c r="AD1" s="45"/>
      <c r="AE1" s="45"/>
      <c r="AF1" s="45"/>
      <c r="AG1" s="45"/>
      <c r="AH1" s="45" t="s">
        <v>8</v>
      </c>
      <c r="AI1" s="45"/>
      <c r="AJ1" s="45"/>
      <c r="AK1" s="45"/>
      <c r="AL1" s="45"/>
      <c r="AM1" s="45"/>
      <c r="AN1" s="45" t="s">
        <v>8</v>
      </c>
      <c r="AO1" s="45"/>
      <c r="AP1" s="45"/>
      <c r="AQ1" s="45"/>
      <c r="AR1" s="45"/>
      <c r="AS1" s="45"/>
      <c r="AT1" s="45" t="s">
        <v>8</v>
      </c>
      <c r="AU1" s="45"/>
      <c r="AV1" s="45"/>
      <c r="AW1" s="45"/>
      <c r="AX1" s="45"/>
      <c r="AY1" s="45"/>
    </row>
    <row r="2" spans="1:51" s="18" customFormat="1" ht="28.5" customHeight="1">
      <c r="A2" s="38"/>
      <c r="B2" s="38"/>
      <c r="C2" s="39"/>
      <c r="D2" s="48" t="s">
        <v>9</v>
      </c>
      <c r="E2" s="46" t="s">
        <v>10</v>
      </c>
      <c r="F2" s="38"/>
      <c r="G2" s="38"/>
      <c r="H2" s="38"/>
      <c r="I2" s="43"/>
      <c r="J2" s="41" t="s">
        <v>11</v>
      </c>
      <c r="K2" s="41"/>
      <c r="L2" s="41"/>
      <c r="M2" s="40"/>
      <c r="N2" s="40"/>
      <c r="O2" s="40"/>
      <c r="P2" s="41" t="s">
        <v>12</v>
      </c>
      <c r="Q2" s="41"/>
      <c r="R2" s="41"/>
      <c r="S2" s="40"/>
      <c r="T2" s="40"/>
      <c r="U2" s="40"/>
      <c r="V2" s="41" t="s">
        <v>13</v>
      </c>
      <c r="W2" s="41"/>
      <c r="X2" s="41"/>
      <c r="Y2" s="40"/>
      <c r="Z2" s="40"/>
      <c r="AA2" s="40"/>
      <c r="AB2" s="41" t="s">
        <v>14</v>
      </c>
      <c r="AC2" s="41"/>
      <c r="AD2" s="41"/>
      <c r="AE2" s="40"/>
      <c r="AF2" s="40"/>
      <c r="AG2" s="40"/>
      <c r="AH2" s="47" t="s">
        <v>121</v>
      </c>
      <c r="AI2" s="41"/>
      <c r="AJ2" s="41"/>
      <c r="AK2" s="41"/>
      <c r="AL2" s="41"/>
      <c r="AM2" s="41"/>
      <c r="AN2" s="40" t="s">
        <v>15</v>
      </c>
      <c r="AO2" s="41"/>
      <c r="AP2" s="41"/>
      <c r="AQ2" s="41"/>
      <c r="AR2" s="41"/>
      <c r="AS2" s="41"/>
      <c r="AT2" s="45" t="s">
        <v>16</v>
      </c>
      <c r="AU2" s="41"/>
      <c r="AV2" s="41"/>
      <c r="AW2" s="41"/>
      <c r="AX2" s="41"/>
      <c r="AY2" s="41"/>
    </row>
    <row r="3" spans="1:51" s="17" customFormat="1" ht="27" customHeight="1">
      <c r="A3" s="38"/>
      <c r="B3" s="38"/>
      <c r="C3" s="39"/>
      <c r="D3" s="48"/>
      <c r="E3" s="46"/>
      <c r="F3" s="38"/>
      <c r="G3" s="38"/>
      <c r="H3" s="38"/>
      <c r="I3" s="44"/>
      <c r="J3" s="8" t="s">
        <v>17</v>
      </c>
      <c r="K3" s="8" t="s">
        <v>18</v>
      </c>
      <c r="L3" s="8" t="s">
        <v>19</v>
      </c>
      <c r="M3" s="9" t="s">
        <v>20</v>
      </c>
      <c r="N3" s="9" t="s">
        <v>21</v>
      </c>
      <c r="O3" s="8" t="s">
        <v>22</v>
      </c>
      <c r="P3" s="8" t="s">
        <v>17</v>
      </c>
      <c r="Q3" s="8" t="s">
        <v>18</v>
      </c>
      <c r="R3" s="8" t="s">
        <v>19</v>
      </c>
      <c r="S3" s="9" t="s">
        <v>20</v>
      </c>
      <c r="T3" s="9" t="s">
        <v>21</v>
      </c>
      <c r="U3" s="8" t="s">
        <v>22</v>
      </c>
      <c r="V3" s="8" t="s">
        <v>17</v>
      </c>
      <c r="W3" s="8" t="s">
        <v>18</v>
      </c>
      <c r="X3" s="8" t="s">
        <v>19</v>
      </c>
      <c r="Y3" s="9" t="s">
        <v>20</v>
      </c>
      <c r="Z3" s="9" t="s">
        <v>21</v>
      </c>
      <c r="AA3" s="8" t="s">
        <v>22</v>
      </c>
      <c r="AB3" s="8" t="s">
        <v>17</v>
      </c>
      <c r="AC3" s="8" t="s">
        <v>18</v>
      </c>
      <c r="AD3" s="8" t="s">
        <v>19</v>
      </c>
      <c r="AE3" s="9" t="s">
        <v>20</v>
      </c>
      <c r="AF3" s="9" t="s">
        <v>21</v>
      </c>
      <c r="AG3" s="8" t="s">
        <v>22</v>
      </c>
      <c r="AH3" s="8" t="s">
        <v>17</v>
      </c>
      <c r="AI3" s="8" t="s">
        <v>18</v>
      </c>
      <c r="AJ3" s="8" t="s">
        <v>19</v>
      </c>
      <c r="AK3" s="9" t="s">
        <v>20</v>
      </c>
      <c r="AL3" s="9" t="s">
        <v>21</v>
      </c>
      <c r="AM3" s="8" t="s">
        <v>22</v>
      </c>
      <c r="AN3" s="8" t="s">
        <v>17</v>
      </c>
      <c r="AO3" s="8" t="s">
        <v>18</v>
      </c>
      <c r="AP3" s="8" t="s">
        <v>19</v>
      </c>
      <c r="AQ3" s="9" t="s">
        <v>20</v>
      </c>
      <c r="AR3" s="9" t="s">
        <v>21</v>
      </c>
      <c r="AS3" s="8" t="s">
        <v>22</v>
      </c>
      <c r="AT3" s="8" t="s">
        <v>17</v>
      </c>
      <c r="AU3" s="8" t="s">
        <v>18</v>
      </c>
      <c r="AV3" s="8" t="s">
        <v>19</v>
      </c>
      <c r="AW3" s="9" t="s">
        <v>20</v>
      </c>
      <c r="AX3" s="9" t="s">
        <v>21</v>
      </c>
      <c r="AY3" s="8" t="s">
        <v>23</v>
      </c>
    </row>
    <row r="4" spans="1:51" s="18" customFormat="1">
      <c r="A4" s="6" t="s">
        <v>24</v>
      </c>
      <c r="B4" s="6" t="s">
        <v>25</v>
      </c>
      <c r="C4" s="6" t="s">
        <v>26</v>
      </c>
      <c r="D4" s="49" t="s">
        <v>27</v>
      </c>
      <c r="E4" s="6" t="s">
        <v>28</v>
      </c>
      <c r="F4" s="19" t="s">
        <v>29</v>
      </c>
      <c r="G4" s="6" t="s">
        <v>30</v>
      </c>
      <c r="H4" s="6" t="s">
        <v>31</v>
      </c>
      <c r="I4" s="6" t="s">
        <v>32</v>
      </c>
      <c r="J4" s="10" t="s">
        <v>33</v>
      </c>
      <c r="K4" s="10" t="s">
        <v>34</v>
      </c>
      <c r="L4" s="8" t="s">
        <v>35</v>
      </c>
      <c r="M4" s="8" t="s">
        <v>36</v>
      </c>
      <c r="N4" s="8" t="s">
        <v>37</v>
      </c>
      <c r="O4" s="8" t="s">
        <v>38</v>
      </c>
      <c r="P4" s="8" t="s">
        <v>39</v>
      </c>
      <c r="Q4" s="8" t="s">
        <v>40</v>
      </c>
      <c r="R4" s="8" t="s">
        <v>41</v>
      </c>
      <c r="S4" s="10" t="s">
        <v>42</v>
      </c>
      <c r="T4" s="10" t="s">
        <v>43</v>
      </c>
      <c r="U4" s="10" t="s">
        <v>44</v>
      </c>
      <c r="V4" s="8" t="s">
        <v>45</v>
      </c>
      <c r="W4" s="8" t="s">
        <v>46</v>
      </c>
      <c r="X4" s="10" t="s">
        <v>47</v>
      </c>
      <c r="Y4" s="10" t="s">
        <v>48</v>
      </c>
      <c r="Z4" s="10" t="s">
        <v>49</v>
      </c>
      <c r="AA4" s="8" t="s">
        <v>50</v>
      </c>
      <c r="AB4" s="8" t="s">
        <v>51</v>
      </c>
      <c r="AC4" s="8" t="s">
        <v>52</v>
      </c>
      <c r="AD4" s="8" t="s">
        <v>53</v>
      </c>
      <c r="AE4" s="8" t="s">
        <v>54</v>
      </c>
      <c r="AF4" s="8" t="s">
        <v>55</v>
      </c>
      <c r="AG4" s="11" t="s">
        <v>56</v>
      </c>
      <c r="AH4" s="11" t="s">
        <v>57</v>
      </c>
      <c r="AI4" s="11" t="s">
        <v>58</v>
      </c>
      <c r="AJ4" s="11" t="s">
        <v>59</v>
      </c>
      <c r="AK4" s="11" t="s">
        <v>60</v>
      </c>
      <c r="AL4" s="11" t="s">
        <v>61</v>
      </c>
      <c r="AM4" s="11" t="s">
        <v>62</v>
      </c>
      <c r="AN4" s="11" t="s">
        <v>63</v>
      </c>
      <c r="AO4" s="11" t="s">
        <v>64</v>
      </c>
      <c r="AP4" s="11" t="s">
        <v>65</v>
      </c>
      <c r="AQ4" s="11" t="s">
        <v>66</v>
      </c>
      <c r="AR4" s="11" t="s">
        <v>67</v>
      </c>
      <c r="AS4" s="11" t="s">
        <v>68</v>
      </c>
      <c r="AT4" s="11" t="s">
        <v>69</v>
      </c>
      <c r="AU4" s="11" t="s">
        <v>70</v>
      </c>
      <c r="AV4" s="11" t="s">
        <v>71</v>
      </c>
      <c r="AW4" s="11" t="s">
        <v>72</v>
      </c>
      <c r="AX4" s="11" t="s">
        <v>73</v>
      </c>
      <c r="AY4" s="11" t="s">
        <v>122</v>
      </c>
    </row>
    <row r="5" spans="1:51" s="3" customFormat="1">
      <c r="A5" s="1" t="s">
        <v>74</v>
      </c>
      <c r="B5" s="1"/>
      <c r="C5" s="1"/>
      <c r="D5" s="7"/>
      <c r="E5" s="7"/>
      <c r="F5" s="20"/>
      <c r="G5" s="7"/>
      <c r="H5" s="7"/>
      <c r="I5" s="7"/>
      <c r="J5" s="21"/>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3"/>
    </row>
    <row r="6" spans="1:51" s="3" customFormat="1" ht="11.25" customHeight="1">
      <c r="A6" s="1" t="s">
        <v>75</v>
      </c>
      <c r="B6" s="1"/>
      <c r="C6" s="1"/>
      <c r="D6" s="1"/>
      <c r="E6" s="1"/>
      <c r="F6" s="24"/>
      <c r="G6" s="1"/>
      <c r="H6" s="1"/>
      <c r="I6" s="1"/>
      <c r="J6" s="25"/>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row>
    <row r="7" spans="1:51" s="3" customFormat="1" ht="25.5">
      <c r="A7" s="1" t="s">
        <v>76</v>
      </c>
      <c r="B7" s="1"/>
      <c r="C7" s="1"/>
      <c r="D7" s="1"/>
      <c r="E7" s="1"/>
      <c r="F7" s="1"/>
      <c r="G7" s="1"/>
      <c r="H7" s="1"/>
      <c r="I7" s="1"/>
      <c r="J7" s="25"/>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s="3" customFormat="1">
      <c r="A8" s="26" t="s">
        <v>77</v>
      </c>
      <c r="B8" s="26"/>
      <c r="C8" s="1"/>
      <c r="D8" s="1"/>
      <c r="E8" s="1"/>
      <c r="F8" s="24"/>
      <c r="G8" s="1"/>
      <c r="H8" s="1"/>
      <c r="I8" s="1"/>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row>
    <row r="9" spans="1:51" s="3" customFormat="1" ht="12.75" customHeight="1">
      <c r="A9" s="26" t="s">
        <v>78</v>
      </c>
      <c r="B9" s="26"/>
      <c r="C9" s="1"/>
      <c r="D9" s="1"/>
      <c r="E9" s="1"/>
      <c r="F9" s="24"/>
      <c r="G9" s="1"/>
      <c r="H9" s="1"/>
      <c r="I9" s="1"/>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row>
    <row r="10" spans="1:51" s="3" customFormat="1" ht="102">
      <c r="A10" s="1" t="s">
        <v>79</v>
      </c>
      <c r="B10" s="1" t="s">
        <v>80</v>
      </c>
      <c r="C10" s="1" t="s">
        <v>81</v>
      </c>
      <c r="D10" s="1" t="s">
        <v>82</v>
      </c>
      <c r="E10" s="1" t="s">
        <v>120</v>
      </c>
      <c r="F10" s="27" t="s">
        <v>135</v>
      </c>
      <c r="G10" s="28" t="s">
        <v>83</v>
      </c>
      <c r="H10" s="27" t="s">
        <v>84</v>
      </c>
      <c r="I10" s="1"/>
      <c r="J10" s="12"/>
      <c r="K10" s="12"/>
      <c r="L10" s="12"/>
      <c r="M10" s="12">
        <f>521*1000</f>
        <v>521000</v>
      </c>
      <c r="N10" s="12"/>
      <c r="O10" s="12">
        <f>521*1000</f>
        <v>521000</v>
      </c>
      <c r="P10" s="12"/>
      <c r="Q10" s="12"/>
      <c r="R10" s="12"/>
      <c r="S10" s="12">
        <f>210.631*1000</f>
        <v>210631</v>
      </c>
      <c r="T10" s="12"/>
      <c r="U10" s="12">
        <f>210.63*1000</f>
        <v>210630</v>
      </c>
      <c r="V10" s="12"/>
      <c r="W10" s="12"/>
      <c r="X10" s="12"/>
      <c r="Y10" s="12">
        <f>33.54*1000</f>
        <v>33540</v>
      </c>
      <c r="Z10" s="12"/>
      <c r="AA10" s="12">
        <f>33.54*1000</f>
        <v>33540</v>
      </c>
      <c r="AB10" s="12"/>
      <c r="AC10" s="12"/>
      <c r="AD10" s="12"/>
      <c r="AE10" s="12">
        <f>2.236*1000</f>
        <v>2236</v>
      </c>
      <c r="AF10" s="12"/>
      <c r="AG10" s="12">
        <f>2.236*1000</f>
        <v>2236</v>
      </c>
      <c r="AH10" s="12"/>
      <c r="AI10" s="12"/>
      <c r="AJ10" s="12"/>
      <c r="AK10" s="12">
        <f>767.407*1000</f>
        <v>767407</v>
      </c>
      <c r="AL10" s="12"/>
      <c r="AM10" s="13">
        <f>767.407*1000</f>
        <v>767407</v>
      </c>
      <c r="AN10" s="12"/>
      <c r="AO10" s="12"/>
      <c r="AP10" s="12"/>
      <c r="AQ10" s="12"/>
      <c r="AR10" s="12"/>
      <c r="AS10" s="13"/>
      <c r="AT10" s="12"/>
      <c r="AU10" s="12"/>
      <c r="AV10" s="12"/>
      <c r="AW10" s="12">
        <f>767.407*1000</f>
        <v>767407</v>
      </c>
      <c r="AX10" s="12"/>
      <c r="AY10" s="13">
        <f>767.407*1000</f>
        <v>767407</v>
      </c>
    </row>
    <row r="11" spans="1:51" s="3" customFormat="1" ht="76.5">
      <c r="A11" s="1" t="s">
        <v>85</v>
      </c>
      <c r="B11" s="1" t="s">
        <v>80</v>
      </c>
      <c r="C11" s="1" t="s">
        <v>86</v>
      </c>
      <c r="D11" s="1" t="s">
        <v>82</v>
      </c>
      <c r="E11" s="1" t="s">
        <v>123</v>
      </c>
      <c r="F11" s="27">
        <v>2</v>
      </c>
      <c r="G11" s="28" t="s">
        <v>83</v>
      </c>
      <c r="H11" s="27" t="s">
        <v>84</v>
      </c>
      <c r="I11" s="1"/>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row>
    <row r="12" spans="1:51" s="3" customFormat="1" ht="76.5">
      <c r="A12" s="1" t="s">
        <v>87</v>
      </c>
      <c r="B12" s="1" t="s">
        <v>80</v>
      </c>
      <c r="C12" s="1" t="s">
        <v>128</v>
      </c>
      <c r="D12" s="1" t="s">
        <v>82</v>
      </c>
      <c r="E12" s="1" t="s">
        <v>123</v>
      </c>
      <c r="F12" s="27">
        <v>2</v>
      </c>
      <c r="G12" s="28" t="s">
        <v>83</v>
      </c>
      <c r="H12" s="27" t="s">
        <v>84</v>
      </c>
      <c r="I12" s="1"/>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row>
    <row r="13" spans="1:51" s="3" customFormat="1" ht="102" customHeight="1">
      <c r="A13" s="1" t="s">
        <v>88</v>
      </c>
      <c r="B13" s="1" t="s">
        <v>80</v>
      </c>
      <c r="C13" s="1" t="s">
        <v>89</v>
      </c>
      <c r="D13" s="1" t="s">
        <v>82</v>
      </c>
      <c r="E13" s="1" t="s">
        <v>124</v>
      </c>
      <c r="F13" s="27" t="s">
        <v>135</v>
      </c>
      <c r="G13" s="28" t="s">
        <v>90</v>
      </c>
      <c r="H13" s="27" t="s">
        <v>84</v>
      </c>
      <c r="I13" s="1"/>
      <c r="J13" s="13">
        <f>268.238*1000</f>
        <v>268238</v>
      </c>
      <c r="K13" s="13"/>
      <c r="L13" s="13"/>
      <c r="M13" s="12"/>
      <c r="N13" s="12"/>
      <c r="O13" s="13">
        <f>J13</f>
        <v>268238</v>
      </c>
      <c r="P13" s="13">
        <f>291.295*1000</f>
        <v>291295</v>
      </c>
      <c r="Q13" s="13"/>
      <c r="R13" s="13"/>
      <c r="S13" s="12"/>
      <c r="T13" s="12"/>
      <c r="U13" s="13">
        <f>291.295*1000</f>
        <v>291295</v>
      </c>
      <c r="V13" s="13">
        <f>313.797*1000</f>
        <v>313797</v>
      </c>
      <c r="W13" s="13"/>
      <c r="X13" s="13"/>
      <c r="Y13" s="12"/>
      <c r="Z13" s="12"/>
      <c r="AA13" s="13">
        <f>313.797*1000</f>
        <v>313797</v>
      </c>
      <c r="AB13" s="13">
        <f>187.877*1000</f>
        <v>187877</v>
      </c>
      <c r="AC13" s="13"/>
      <c r="AD13" s="13"/>
      <c r="AE13" s="12"/>
      <c r="AF13" s="12"/>
      <c r="AG13" s="13">
        <f>187.877*1000</f>
        <v>187877</v>
      </c>
      <c r="AH13" s="12">
        <f>1061.207*1000</f>
        <v>1061207</v>
      </c>
      <c r="AI13" s="13"/>
      <c r="AJ13" s="13"/>
      <c r="AK13" s="12"/>
      <c r="AL13" s="12"/>
      <c r="AM13" s="13">
        <f>1061.207*1000</f>
        <v>1061207</v>
      </c>
      <c r="AN13" s="12"/>
      <c r="AO13" s="13"/>
      <c r="AP13" s="13"/>
      <c r="AQ13" s="12"/>
      <c r="AR13" s="12"/>
      <c r="AS13" s="13"/>
      <c r="AT13" s="12">
        <f>1061.207*1000</f>
        <v>1061207</v>
      </c>
      <c r="AU13" s="13"/>
      <c r="AV13" s="13"/>
      <c r="AW13" s="12"/>
      <c r="AX13" s="12"/>
      <c r="AY13" s="13">
        <f>1061.207*1000</f>
        <v>1061207</v>
      </c>
    </row>
    <row r="14" spans="1:51" s="3" customFormat="1" ht="65.25" customHeight="1">
      <c r="A14" s="1" t="s">
        <v>91</v>
      </c>
      <c r="B14" s="1" t="s">
        <v>80</v>
      </c>
      <c r="C14" s="1" t="s">
        <v>92</v>
      </c>
      <c r="D14" s="1" t="s">
        <v>93</v>
      </c>
      <c r="E14" s="1" t="s">
        <v>133</v>
      </c>
      <c r="F14" s="27" t="s">
        <v>135</v>
      </c>
      <c r="G14" s="28" t="s">
        <v>83</v>
      </c>
      <c r="H14" s="27" t="s">
        <v>84</v>
      </c>
      <c r="I14" s="1"/>
      <c r="J14" s="12">
        <f>98.782*1000</f>
        <v>98782</v>
      </c>
      <c r="K14" s="12"/>
      <c r="L14" s="12"/>
      <c r="M14" s="12"/>
      <c r="N14" s="12"/>
      <c r="O14" s="12">
        <f>J14</f>
        <v>98782</v>
      </c>
      <c r="P14" s="12">
        <f>44*1000</f>
        <v>44000</v>
      </c>
      <c r="Q14" s="12"/>
      <c r="R14" s="12"/>
      <c r="S14" s="12"/>
      <c r="T14" s="12"/>
      <c r="U14" s="12">
        <f>44*1000</f>
        <v>44000</v>
      </c>
      <c r="V14" s="12"/>
      <c r="W14" s="12"/>
      <c r="X14" s="12"/>
      <c r="Y14" s="12"/>
      <c r="Z14" s="12"/>
      <c r="AA14" s="12"/>
      <c r="AB14" s="12"/>
      <c r="AC14" s="12"/>
      <c r="AD14" s="12"/>
      <c r="AE14" s="12"/>
      <c r="AF14" s="12"/>
      <c r="AG14" s="12"/>
      <c r="AH14" s="12">
        <f>142.782*1000</f>
        <v>142782</v>
      </c>
      <c r="AI14" s="12"/>
      <c r="AJ14" s="12"/>
      <c r="AK14" s="12"/>
      <c r="AL14" s="12"/>
      <c r="AM14" s="12">
        <f>142.782*1000</f>
        <v>142782</v>
      </c>
      <c r="AN14" s="12"/>
      <c r="AO14" s="12"/>
      <c r="AP14" s="12"/>
      <c r="AQ14" s="12"/>
      <c r="AR14" s="12"/>
      <c r="AS14" s="12"/>
      <c r="AT14" s="12">
        <f>142.782*1000</f>
        <v>142782</v>
      </c>
      <c r="AU14" s="12"/>
      <c r="AV14" s="12"/>
      <c r="AW14" s="12"/>
      <c r="AX14" s="12"/>
      <c r="AY14" s="12">
        <f>142.782*1000</f>
        <v>142782</v>
      </c>
    </row>
    <row r="15" spans="1:51" s="3" customFormat="1" ht="89.25" customHeight="1">
      <c r="A15" s="1" t="s">
        <v>94</v>
      </c>
      <c r="B15" s="1" t="s">
        <v>80</v>
      </c>
      <c r="C15" s="1" t="s">
        <v>95</v>
      </c>
      <c r="D15" s="1" t="s">
        <v>82</v>
      </c>
      <c r="E15" s="1" t="s">
        <v>119</v>
      </c>
      <c r="F15" s="27">
        <v>2</v>
      </c>
      <c r="G15" s="27">
        <v>6</v>
      </c>
      <c r="H15" s="27" t="s">
        <v>84</v>
      </c>
      <c r="I15" s="1"/>
      <c r="J15" s="12"/>
      <c r="K15" s="12"/>
      <c r="L15" s="12"/>
      <c r="M15" s="12">
        <f>15.313*1000</f>
        <v>15313</v>
      </c>
      <c r="N15" s="12"/>
      <c r="O15" s="12">
        <f>M15</f>
        <v>15313</v>
      </c>
      <c r="P15" s="12"/>
      <c r="Q15" s="12"/>
      <c r="R15" s="12"/>
      <c r="S15" s="12">
        <f>15.635*1000</f>
        <v>15635</v>
      </c>
      <c r="T15" s="12"/>
      <c r="U15" s="12">
        <f>15.635*1000</f>
        <v>15635</v>
      </c>
      <c r="V15" s="12"/>
      <c r="W15" s="12"/>
      <c r="X15" s="12"/>
      <c r="Y15" s="12">
        <f>15.963*1000</f>
        <v>15963</v>
      </c>
      <c r="Z15" s="12"/>
      <c r="AA15" s="12">
        <f>15.963*1000</f>
        <v>15963</v>
      </c>
      <c r="AB15" s="12"/>
      <c r="AC15" s="12"/>
      <c r="AD15" s="12"/>
      <c r="AE15" s="12">
        <f>16.298*1000</f>
        <v>16297.999999999998</v>
      </c>
      <c r="AF15" s="12"/>
      <c r="AG15" s="12">
        <f>16.298*1000</f>
        <v>16297.999999999998</v>
      </c>
      <c r="AH15" s="12"/>
      <c r="AI15" s="12"/>
      <c r="AJ15" s="12"/>
      <c r="AK15" s="13">
        <f>63.209*1000</f>
        <v>63209</v>
      </c>
      <c r="AL15" s="12"/>
      <c r="AM15" s="13">
        <f>63.209*1000</f>
        <v>63209</v>
      </c>
      <c r="AN15" s="12"/>
      <c r="AO15" s="12"/>
      <c r="AP15" s="12"/>
      <c r="AQ15" s="13"/>
      <c r="AR15" s="12"/>
      <c r="AS15" s="13"/>
      <c r="AT15" s="12"/>
      <c r="AU15" s="12"/>
      <c r="AV15" s="12"/>
      <c r="AW15" s="13">
        <f>63.209*1000</f>
        <v>63209</v>
      </c>
      <c r="AX15" s="12"/>
      <c r="AY15" s="13">
        <f>63.209*1000</f>
        <v>63209</v>
      </c>
    </row>
    <row r="16" spans="1:51" s="3" customFormat="1" ht="39.75" customHeight="1">
      <c r="A16" s="1" t="s">
        <v>96</v>
      </c>
      <c r="B16" s="1" t="s">
        <v>80</v>
      </c>
      <c r="C16" s="1" t="s">
        <v>97</v>
      </c>
      <c r="D16" s="1" t="s">
        <v>93</v>
      </c>
      <c r="E16" s="1" t="s">
        <v>133</v>
      </c>
      <c r="F16" s="27" t="s">
        <v>135</v>
      </c>
      <c r="G16" s="27">
        <v>6</v>
      </c>
      <c r="H16" s="27" t="s">
        <v>84</v>
      </c>
      <c r="I16" s="1"/>
      <c r="J16" s="12"/>
      <c r="K16" s="12"/>
      <c r="L16" s="12"/>
      <c r="M16" s="12">
        <f>11.865*1000</f>
        <v>11865</v>
      </c>
      <c r="N16" s="12"/>
      <c r="O16" s="12">
        <f>M16</f>
        <v>11865</v>
      </c>
      <c r="P16" s="12"/>
      <c r="Q16" s="12"/>
      <c r="R16" s="12"/>
      <c r="S16" s="12"/>
      <c r="T16" s="12"/>
      <c r="U16" s="12"/>
      <c r="V16" s="12"/>
      <c r="W16" s="12"/>
      <c r="X16" s="12"/>
      <c r="Y16" s="12"/>
      <c r="Z16" s="12"/>
      <c r="AA16" s="12"/>
      <c r="AB16" s="12"/>
      <c r="AC16" s="12"/>
      <c r="AD16" s="12"/>
      <c r="AE16" s="12"/>
      <c r="AF16" s="12"/>
      <c r="AG16" s="12"/>
      <c r="AH16" s="12"/>
      <c r="AI16" s="12"/>
      <c r="AJ16" s="12"/>
      <c r="AK16" s="12">
        <f>11.865*1000</f>
        <v>11865</v>
      </c>
      <c r="AL16" s="12"/>
      <c r="AM16" s="12">
        <f>11.865*1000</f>
        <v>11865</v>
      </c>
      <c r="AN16" s="12"/>
      <c r="AO16" s="12"/>
      <c r="AP16" s="12"/>
      <c r="AQ16" s="12"/>
      <c r="AR16" s="12"/>
      <c r="AS16" s="12"/>
      <c r="AT16" s="12"/>
      <c r="AU16" s="12"/>
      <c r="AV16" s="12"/>
      <c r="AW16" s="12">
        <f>11.865*1000</f>
        <v>11865</v>
      </c>
      <c r="AX16" s="12"/>
      <c r="AY16" s="12">
        <f>11.865*1000</f>
        <v>11865</v>
      </c>
    </row>
    <row r="17" spans="1:51" s="3" customFormat="1" ht="81.75" customHeight="1">
      <c r="A17" s="1" t="s">
        <v>98</v>
      </c>
      <c r="B17" s="1" t="s">
        <v>80</v>
      </c>
      <c r="C17" s="1" t="s">
        <v>99</v>
      </c>
      <c r="D17" s="1" t="s">
        <v>82</v>
      </c>
      <c r="E17" s="1" t="s">
        <v>125</v>
      </c>
      <c r="F17" s="27" t="s">
        <v>135</v>
      </c>
      <c r="G17" s="28" t="s">
        <v>83</v>
      </c>
      <c r="H17" s="27" t="s">
        <v>84</v>
      </c>
      <c r="I17" s="1"/>
      <c r="J17" s="12"/>
      <c r="K17" s="12"/>
      <c r="L17" s="12"/>
      <c r="M17" s="12">
        <f>8.195*1000</f>
        <v>8195</v>
      </c>
      <c r="N17" s="12"/>
      <c r="O17" s="12">
        <f>M17</f>
        <v>8195</v>
      </c>
      <c r="P17" s="12"/>
      <c r="Q17" s="12"/>
      <c r="R17" s="12"/>
      <c r="S17" s="12"/>
      <c r="T17" s="12"/>
      <c r="U17" s="12"/>
      <c r="V17" s="12"/>
      <c r="W17" s="12"/>
      <c r="X17" s="12"/>
      <c r="Y17" s="12"/>
      <c r="Z17" s="12"/>
      <c r="AA17" s="12"/>
      <c r="AB17" s="12"/>
      <c r="AC17" s="12"/>
      <c r="AD17" s="12"/>
      <c r="AE17" s="12"/>
      <c r="AF17" s="12"/>
      <c r="AG17" s="12"/>
      <c r="AH17" s="12"/>
      <c r="AI17" s="12"/>
      <c r="AJ17" s="12"/>
      <c r="AK17" s="12">
        <f>8.195*1000</f>
        <v>8195</v>
      </c>
      <c r="AL17" s="12"/>
      <c r="AM17" s="12">
        <f>8.195*1000</f>
        <v>8195</v>
      </c>
      <c r="AN17" s="12"/>
      <c r="AO17" s="12"/>
      <c r="AP17" s="12"/>
      <c r="AQ17" s="12"/>
      <c r="AR17" s="12"/>
      <c r="AS17" s="12"/>
      <c r="AT17" s="12"/>
      <c r="AU17" s="12"/>
      <c r="AV17" s="12"/>
      <c r="AW17" s="12">
        <f>8.195*1000</f>
        <v>8195</v>
      </c>
      <c r="AX17" s="12"/>
      <c r="AY17" s="12">
        <f>8.195*1000</f>
        <v>8195</v>
      </c>
    </row>
    <row r="18" spans="1:51" s="3" customFormat="1" ht="66.75" customHeight="1">
      <c r="A18" s="1" t="s">
        <v>100</v>
      </c>
      <c r="B18" s="1" t="s">
        <v>80</v>
      </c>
      <c r="C18" s="1" t="s">
        <v>101</v>
      </c>
      <c r="D18" s="1" t="s">
        <v>82</v>
      </c>
      <c r="E18" s="26" t="s">
        <v>127</v>
      </c>
      <c r="F18" s="27" t="s">
        <v>135</v>
      </c>
      <c r="G18" s="28" t="s">
        <v>83</v>
      </c>
      <c r="H18" s="27" t="s">
        <v>84</v>
      </c>
      <c r="I18" s="1"/>
      <c r="J18" s="12"/>
      <c r="K18" s="12"/>
      <c r="L18" s="12"/>
      <c r="M18" s="12">
        <f>4.5*1000</f>
        <v>4500</v>
      </c>
      <c r="N18" s="12"/>
      <c r="O18" s="12">
        <f>M18</f>
        <v>4500</v>
      </c>
      <c r="P18" s="12"/>
      <c r="Q18" s="12"/>
      <c r="R18" s="12"/>
      <c r="S18" s="12"/>
      <c r="T18" s="12"/>
      <c r="U18" s="12"/>
      <c r="V18" s="12"/>
      <c r="W18" s="12"/>
      <c r="X18" s="12"/>
      <c r="Y18" s="12"/>
      <c r="Z18" s="12"/>
      <c r="AA18" s="12"/>
      <c r="AB18" s="12"/>
      <c r="AC18" s="12"/>
      <c r="AD18" s="12"/>
      <c r="AE18" s="12"/>
      <c r="AF18" s="12"/>
      <c r="AG18" s="12"/>
      <c r="AH18" s="12"/>
      <c r="AI18" s="12"/>
      <c r="AJ18" s="12"/>
      <c r="AK18" s="12">
        <f>4.5*1000</f>
        <v>4500</v>
      </c>
      <c r="AL18" s="12"/>
      <c r="AM18" s="12">
        <f>4.5*1000</f>
        <v>4500</v>
      </c>
      <c r="AN18" s="12"/>
      <c r="AO18" s="12"/>
      <c r="AP18" s="12"/>
      <c r="AQ18" s="12"/>
      <c r="AR18" s="12"/>
      <c r="AS18" s="12"/>
      <c r="AT18" s="12"/>
      <c r="AU18" s="12"/>
      <c r="AV18" s="12"/>
      <c r="AW18" s="12">
        <f>4.5*1000</f>
        <v>4500</v>
      </c>
      <c r="AX18" s="12"/>
      <c r="AY18" s="12">
        <f>4.5*1000</f>
        <v>4500</v>
      </c>
    </row>
    <row r="19" spans="1:51" s="3" customFormat="1" ht="91.5" customHeight="1">
      <c r="A19" s="1" t="s">
        <v>102</v>
      </c>
      <c r="B19" s="1" t="s">
        <v>80</v>
      </c>
      <c r="C19" s="1" t="s">
        <v>103</v>
      </c>
      <c r="D19" s="1" t="s">
        <v>82</v>
      </c>
      <c r="E19" s="29" t="s">
        <v>134</v>
      </c>
      <c r="F19" s="27">
        <v>2</v>
      </c>
      <c r="G19" s="28" t="s">
        <v>83</v>
      </c>
      <c r="H19" s="27" t="s">
        <v>84</v>
      </c>
      <c r="I19" s="1"/>
      <c r="J19" s="12"/>
      <c r="K19" s="12"/>
      <c r="L19" s="12"/>
      <c r="M19" s="12">
        <f>96.758*1000</f>
        <v>96758</v>
      </c>
      <c r="N19" s="12"/>
      <c r="O19" s="12">
        <f>M19</f>
        <v>96758</v>
      </c>
      <c r="P19" s="12"/>
      <c r="Q19" s="12"/>
      <c r="R19" s="12"/>
      <c r="S19" s="12"/>
      <c r="T19" s="12"/>
      <c r="U19" s="12"/>
      <c r="V19" s="12"/>
      <c r="W19" s="12"/>
      <c r="X19" s="12"/>
      <c r="Y19" s="12"/>
      <c r="Z19" s="12"/>
      <c r="AA19" s="12"/>
      <c r="AB19" s="12"/>
      <c r="AC19" s="12"/>
      <c r="AD19" s="12"/>
      <c r="AE19" s="12"/>
      <c r="AF19" s="12"/>
      <c r="AG19" s="12"/>
      <c r="AH19" s="12"/>
      <c r="AI19" s="12"/>
      <c r="AJ19" s="12"/>
      <c r="AK19" s="12">
        <f>96.758*1000</f>
        <v>96758</v>
      </c>
      <c r="AL19" s="12"/>
      <c r="AM19" s="12">
        <f>96.758*1000</f>
        <v>96758</v>
      </c>
      <c r="AN19" s="12"/>
      <c r="AO19" s="12"/>
      <c r="AP19" s="12"/>
      <c r="AQ19" s="12"/>
      <c r="AR19" s="12"/>
      <c r="AS19" s="12"/>
      <c r="AT19" s="12"/>
      <c r="AU19" s="12"/>
      <c r="AV19" s="12"/>
      <c r="AW19" s="12">
        <f>96.758*1000</f>
        <v>96758</v>
      </c>
      <c r="AX19" s="12"/>
      <c r="AY19" s="12">
        <f>96.758*1000</f>
        <v>96758</v>
      </c>
    </row>
    <row r="20" spans="1:51" s="3" customFormat="1" ht="25.5">
      <c r="A20" s="26" t="s">
        <v>104</v>
      </c>
      <c r="B20" s="30"/>
      <c r="C20" s="30"/>
      <c r="D20" s="2"/>
      <c r="E20" s="30"/>
      <c r="F20" s="6"/>
      <c r="G20" s="6"/>
      <c r="H20" s="6"/>
      <c r="I20" s="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row>
    <row r="21" spans="1:51" s="3" customFormat="1" ht="89.25" customHeight="1">
      <c r="A21" s="1" t="s">
        <v>105</v>
      </c>
      <c r="B21" s="1" t="s">
        <v>80</v>
      </c>
      <c r="C21" s="1" t="s">
        <v>106</v>
      </c>
      <c r="D21" s="1" t="s">
        <v>93</v>
      </c>
      <c r="E21" s="31" t="s">
        <v>133</v>
      </c>
      <c r="F21" s="27">
        <v>2</v>
      </c>
      <c r="G21" s="28" t="s">
        <v>83</v>
      </c>
      <c r="H21" s="27" t="s">
        <v>84</v>
      </c>
      <c r="I21" s="1"/>
      <c r="J21" s="12"/>
      <c r="K21" s="12"/>
      <c r="L21" s="12"/>
      <c r="M21" s="12">
        <f>23.796*1000</f>
        <v>23796</v>
      </c>
      <c r="N21" s="12"/>
      <c r="O21" s="12">
        <f>M21</f>
        <v>23796</v>
      </c>
      <c r="P21" s="12"/>
      <c r="Q21" s="12"/>
      <c r="R21" s="12"/>
      <c r="S21" s="12"/>
      <c r="T21" s="12"/>
      <c r="U21" s="12"/>
      <c r="V21" s="12"/>
      <c r="W21" s="12"/>
      <c r="X21" s="12"/>
      <c r="Y21" s="12"/>
      <c r="Z21" s="12"/>
      <c r="AA21" s="12"/>
      <c r="AB21" s="12"/>
      <c r="AC21" s="12"/>
      <c r="AD21" s="12"/>
      <c r="AE21" s="12"/>
      <c r="AF21" s="12"/>
      <c r="AG21" s="12"/>
      <c r="AH21" s="12"/>
      <c r="AI21" s="12"/>
      <c r="AJ21" s="12"/>
      <c r="AK21" s="12">
        <f>23.796*1000</f>
        <v>23796</v>
      </c>
      <c r="AL21" s="12"/>
      <c r="AM21" s="12">
        <f>23.796*1000</f>
        <v>23796</v>
      </c>
      <c r="AN21" s="12"/>
      <c r="AO21" s="12"/>
      <c r="AP21" s="12"/>
      <c r="AQ21" s="12"/>
      <c r="AR21" s="12"/>
      <c r="AS21" s="12"/>
      <c r="AT21" s="12"/>
      <c r="AU21" s="12"/>
      <c r="AV21" s="12"/>
      <c r="AW21" s="12">
        <f>23.796*1000</f>
        <v>23796</v>
      </c>
      <c r="AX21" s="12"/>
      <c r="AY21" s="12">
        <f>23.796*1000</f>
        <v>23796</v>
      </c>
    </row>
    <row r="22" spans="1:51" s="3" customFormat="1" ht="24.75" customHeight="1">
      <c r="A22" s="26" t="s">
        <v>107</v>
      </c>
      <c r="B22" s="30"/>
      <c r="C22" s="30"/>
      <c r="D22" s="2"/>
      <c r="E22" s="30"/>
      <c r="F22" s="6"/>
      <c r="G22" s="6"/>
      <c r="H22" s="6"/>
      <c r="I22" s="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row>
    <row r="23" spans="1:51" s="3" customFormat="1" ht="80.25" customHeight="1">
      <c r="A23" s="1" t="s">
        <v>108</v>
      </c>
      <c r="B23" s="1" t="s">
        <v>80</v>
      </c>
      <c r="C23" s="1" t="s">
        <v>109</v>
      </c>
      <c r="D23" s="1" t="s">
        <v>82</v>
      </c>
      <c r="E23" s="1" t="s">
        <v>126</v>
      </c>
      <c r="F23" s="27" t="s">
        <v>135</v>
      </c>
      <c r="G23" s="28" t="s">
        <v>83</v>
      </c>
      <c r="H23" s="27" t="s">
        <v>110</v>
      </c>
      <c r="I23" s="1"/>
      <c r="J23" s="12">
        <f>2*1000</f>
        <v>2000</v>
      </c>
      <c r="K23" s="12"/>
      <c r="L23" s="12"/>
      <c r="M23" s="12"/>
      <c r="N23" s="12"/>
      <c r="O23" s="12">
        <f>J23</f>
        <v>2000</v>
      </c>
      <c r="P23" s="13">
        <f>6*1000</f>
        <v>6000</v>
      </c>
      <c r="Q23" s="12"/>
      <c r="R23" s="12"/>
      <c r="S23" s="12"/>
      <c r="T23" s="12"/>
      <c r="U23" s="12">
        <f>6*1000</f>
        <v>6000</v>
      </c>
      <c r="V23" s="12"/>
      <c r="W23" s="12"/>
      <c r="X23" s="12"/>
      <c r="Y23" s="12"/>
      <c r="Z23" s="12"/>
      <c r="AA23" s="12"/>
      <c r="AB23" s="12"/>
      <c r="AC23" s="12"/>
      <c r="AD23" s="12"/>
      <c r="AE23" s="12"/>
      <c r="AF23" s="12"/>
      <c r="AG23" s="12"/>
      <c r="AH23" s="12">
        <f>8*1000</f>
        <v>8000</v>
      </c>
      <c r="AI23" s="12"/>
      <c r="AJ23" s="12"/>
      <c r="AK23" s="12"/>
      <c r="AL23" s="12"/>
      <c r="AM23" s="12">
        <f>8*1000</f>
        <v>8000</v>
      </c>
      <c r="AN23" s="12"/>
      <c r="AO23" s="12"/>
      <c r="AP23" s="12"/>
      <c r="AQ23" s="12"/>
      <c r="AR23" s="12"/>
      <c r="AS23" s="12"/>
      <c r="AT23" s="12">
        <f>8*1000</f>
        <v>8000</v>
      </c>
      <c r="AU23" s="12"/>
      <c r="AV23" s="12"/>
      <c r="AW23" s="12"/>
      <c r="AX23" s="12"/>
      <c r="AY23" s="12">
        <f>8*1000</f>
        <v>8000</v>
      </c>
    </row>
    <row r="24" spans="1:51" s="3" customFormat="1" ht="97.5" customHeight="1">
      <c r="A24" s="1" t="s">
        <v>111</v>
      </c>
      <c r="B24" s="1" t="s">
        <v>80</v>
      </c>
      <c r="C24" s="2" t="s">
        <v>112</v>
      </c>
      <c r="D24" s="1" t="s">
        <v>82</v>
      </c>
      <c r="E24" s="1" t="s">
        <v>126</v>
      </c>
      <c r="F24" s="27">
        <v>2</v>
      </c>
      <c r="G24" s="28" t="s">
        <v>83</v>
      </c>
      <c r="H24" s="27" t="s">
        <v>84</v>
      </c>
      <c r="I24" s="1"/>
      <c r="J24" s="12">
        <f>2*1000</f>
        <v>2000</v>
      </c>
      <c r="K24" s="12"/>
      <c r="L24" s="12"/>
      <c r="M24" s="12"/>
      <c r="N24" s="12"/>
      <c r="O24" s="12">
        <f>J24</f>
        <v>2000</v>
      </c>
      <c r="P24" s="13">
        <f>22*1000</f>
        <v>22000</v>
      </c>
      <c r="Q24" s="12"/>
      <c r="R24" s="12"/>
      <c r="S24" s="12"/>
      <c r="T24" s="12"/>
      <c r="U24" s="13">
        <f>22*1000</f>
        <v>22000</v>
      </c>
      <c r="V24" s="12"/>
      <c r="W24" s="12"/>
      <c r="X24" s="12"/>
      <c r="Y24" s="12"/>
      <c r="Z24" s="12"/>
      <c r="AA24" s="12"/>
      <c r="AB24" s="12"/>
      <c r="AC24" s="12"/>
      <c r="AD24" s="12"/>
      <c r="AE24" s="12"/>
      <c r="AF24" s="12"/>
      <c r="AG24" s="12"/>
      <c r="AH24" s="12">
        <f>24*1000</f>
        <v>24000</v>
      </c>
      <c r="AI24" s="12"/>
      <c r="AJ24" s="12"/>
      <c r="AK24" s="12"/>
      <c r="AL24" s="12"/>
      <c r="AM24" s="12">
        <f>24*1000</f>
        <v>24000</v>
      </c>
      <c r="AN24" s="12"/>
      <c r="AO24" s="12"/>
      <c r="AP24" s="12"/>
      <c r="AQ24" s="12"/>
      <c r="AR24" s="12"/>
      <c r="AS24" s="12"/>
      <c r="AT24" s="12">
        <f>24*1000</f>
        <v>24000</v>
      </c>
      <c r="AU24" s="12"/>
      <c r="AV24" s="12"/>
      <c r="AW24" s="12"/>
      <c r="AX24" s="12"/>
      <c r="AY24" s="12">
        <f>24*1000</f>
        <v>24000</v>
      </c>
    </row>
    <row r="25" spans="1:51" s="3" customFormat="1" ht="78" customHeight="1">
      <c r="A25" s="1" t="s">
        <v>113</v>
      </c>
      <c r="B25" s="1" t="s">
        <v>80</v>
      </c>
      <c r="C25" s="1" t="s">
        <v>114</v>
      </c>
      <c r="D25" s="1" t="s">
        <v>82</v>
      </c>
      <c r="E25" s="1" t="s">
        <v>125</v>
      </c>
      <c r="F25" s="27">
        <v>2</v>
      </c>
      <c r="G25" s="28" t="s">
        <v>83</v>
      </c>
      <c r="H25" s="27" t="s">
        <v>84</v>
      </c>
      <c r="I25" s="1"/>
      <c r="J25" s="12"/>
      <c r="K25" s="12"/>
      <c r="L25" s="12"/>
      <c r="M25" s="13">
        <f>18*1000</f>
        <v>18000</v>
      </c>
      <c r="N25" s="13"/>
      <c r="O25" s="12">
        <f>M25</f>
        <v>18000</v>
      </c>
      <c r="P25" s="12"/>
      <c r="Q25" s="12"/>
      <c r="R25" s="12"/>
      <c r="S25" s="12"/>
      <c r="T25" s="13"/>
      <c r="U25" s="12"/>
      <c r="V25" s="12"/>
      <c r="W25" s="12"/>
      <c r="X25" s="12"/>
      <c r="Y25" s="12"/>
      <c r="Z25" s="13"/>
      <c r="AA25" s="12"/>
      <c r="AB25" s="12"/>
      <c r="AC25" s="12"/>
      <c r="AD25" s="12"/>
      <c r="AE25" s="12"/>
      <c r="AF25" s="13"/>
      <c r="AG25" s="12"/>
      <c r="AH25" s="12"/>
      <c r="AI25" s="12"/>
      <c r="AJ25" s="12"/>
      <c r="AK25" s="13">
        <f>18*1000</f>
        <v>18000</v>
      </c>
      <c r="AL25" s="13"/>
      <c r="AM25" s="13">
        <f>18*1000</f>
        <v>18000</v>
      </c>
      <c r="AN25" s="12"/>
      <c r="AO25" s="12"/>
      <c r="AP25" s="12"/>
      <c r="AQ25" s="13"/>
      <c r="AR25" s="13"/>
      <c r="AS25" s="13"/>
      <c r="AT25" s="12"/>
      <c r="AU25" s="12"/>
      <c r="AV25" s="12"/>
      <c r="AW25" s="13">
        <f>18*1000</f>
        <v>18000</v>
      </c>
      <c r="AX25" s="13"/>
      <c r="AY25" s="13">
        <f>18*1000</f>
        <v>18000</v>
      </c>
    </row>
    <row r="26" spans="1:51" s="3" customFormat="1" ht="61.5" customHeight="1">
      <c r="A26" s="1" t="s">
        <v>129</v>
      </c>
      <c r="B26" s="1" t="s">
        <v>80</v>
      </c>
      <c r="C26" s="1" t="s">
        <v>115</v>
      </c>
      <c r="D26" s="1" t="s">
        <v>82</v>
      </c>
      <c r="E26" s="1" t="s">
        <v>127</v>
      </c>
      <c r="F26" s="27">
        <v>2</v>
      </c>
      <c r="G26" s="28" t="s">
        <v>83</v>
      </c>
      <c r="H26" s="27" t="s">
        <v>84</v>
      </c>
      <c r="I26" s="1"/>
      <c r="J26" s="12"/>
      <c r="K26" s="12"/>
      <c r="L26" s="12"/>
      <c r="M26" s="13"/>
      <c r="N26" s="13"/>
      <c r="O26" s="12">
        <f>M26</f>
        <v>0</v>
      </c>
      <c r="P26" s="12"/>
      <c r="Q26" s="12"/>
      <c r="R26" s="12"/>
      <c r="S26" s="12"/>
      <c r="T26" s="13"/>
      <c r="U26" s="12">
        <f>P26+S26</f>
        <v>0</v>
      </c>
      <c r="V26" s="12"/>
      <c r="W26" s="12"/>
      <c r="X26" s="12"/>
      <c r="Y26" s="12"/>
      <c r="Z26" s="13"/>
      <c r="AA26" s="12">
        <f>V26+Y26</f>
        <v>0</v>
      </c>
      <c r="AB26" s="12"/>
      <c r="AC26" s="12"/>
      <c r="AD26" s="12"/>
      <c r="AE26" s="12"/>
      <c r="AF26" s="13"/>
      <c r="AG26" s="12">
        <f>AB26+AE26</f>
        <v>0</v>
      </c>
      <c r="AH26" s="12"/>
      <c r="AI26" s="12"/>
      <c r="AJ26" s="12"/>
      <c r="AK26" s="13"/>
      <c r="AL26" s="13"/>
      <c r="AM26" s="13">
        <f>AH26+AK26</f>
        <v>0</v>
      </c>
      <c r="AN26" s="12"/>
      <c r="AO26" s="12"/>
      <c r="AP26" s="12"/>
      <c r="AQ26" s="13"/>
      <c r="AR26" s="13"/>
      <c r="AS26" s="13"/>
      <c r="AT26" s="12"/>
      <c r="AU26" s="12"/>
      <c r="AV26" s="12"/>
      <c r="AW26" s="13"/>
      <c r="AX26" s="13"/>
      <c r="AY26" s="13">
        <f>AT26+AW26</f>
        <v>0</v>
      </c>
    </row>
    <row r="27" spans="1:51" s="3" customFormat="1" ht="63.75" customHeight="1">
      <c r="A27" s="1" t="s">
        <v>130</v>
      </c>
      <c r="B27" s="1" t="s">
        <v>80</v>
      </c>
      <c r="C27" s="1" t="s">
        <v>116</v>
      </c>
      <c r="D27" s="1" t="s">
        <v>82</v>
      </c>
      <c r="E27" s="1" t="s">
        <v>126</v>
      </c>
      <c r="F27" s="27">
        <v>2</v>
      </c>
      <c r="G27" s="28" t="s">
        <v>83</v>
      </c>
      <c r="H27" s="27" t="s">
        <v>84</v>
      </c>
      <c r="I27" s="1"/>
      <c r="J27" s="13"/>
      <c r="K27" s="13"/>
      <c r="L27" s="13"/>
      <c r="M27" s="12"/>
      <c r="N27" s="12"/>
      <c r="O27" s="13">
        <f>J27</f>
        <v>0</v>
      </c>
      <c r="P27" s="13"/>
      <c r="Q27" s="13"/>
      <c r="R27" s="13"/>
      <c r="S27" s="12"/>
      <c r="T27" s="12"/>
      <c r="U27" s="12">
        <f>P27+S27</f>
        <v>0</v>
      </c>
      <c r="V27" s="12"/>
      <c r="W27" s="13"/>
      <c r="X27" s="13"/>
      <c r="Y27" s="12"/>
      <c r="Z27" s="12"/>
      <c r="AA27" s="12">
        <f>V27+Y27</f>
        <v>0</v>
      </c>
      <c r="AB27" s="12"/>
      <c r="AC27" s="13"/>
      <c r="AD27" s="13"/>
      <c r="AE27" s="12"/>
      <c r="AF27" s="12"/>
      <c r="AG27" s="12">
        <f>AB27+AE27</f>
        <v>0</v>
      </c>
      <c r="AH27" s="12"/>
      <c r="AI27" s="13"/>
      <c r="AJ27" s="13"/>
      <c r="AK27" s="12"/>
      <c r="AL27" s="12"/>
      <c r="AM27" s="12">
        <f>AH27+AK27</f>
        <v>0</v>
      </c>
      <c r="AN27" s="12"/>
      <c r="AO27" s="13"/>
      <c r="AP27" s="13"/>
      <c r="AQ27" s="12"/>
      <c r="AR27" s="12"/>
      <c r="AS27" s="12"/>
      <c r="AT27" s="12"/>
      <c r="AU27" s="13"/>
      <c r="AV27" s="13"/>
      <c r="AW27" s="12"/>
      <c r="AX27" s="12"/>
      <c r="AY27" s="12">
        <f>AT27+AW27</f>
        <v>0</v>
      </c>
    </row>
    <row r="28" spans="1:51">
      <c r="A28" s="14" t="s">
        <v>117</v>
      </c>
      <c r="B28" s="14"/>
      <c r="C28" s="14"/>
      <c r="D28" s="52"/>
      <c r="E28" s="14"/>
      <c r="F28" s="14"/>
      <c r="G28" s="14"/>
      <c r="H28" s="14"/>
      <c r="I28" s="15"/>
      <c r="J28" s="16">
        <f>J10+J11+J12+J13+J15+J14+J19+J21+J23+J24+J25+J26+J27+J16+J17+J18</f>
        <v>371020</v>
      </c>
      <c r="K28" s="16"/>
      <c r="L28" s="16"/>
      <c r="M28" s="16">
        <f t="shared" ref="M28:AM28" si="0">M10+M11+M12+M13+M15+M14+M19+M21+M23+M24+M25+M26+M27+M16+M17+M18</f>
        <v>699427</v>
      </c>
      <c r="N28" s="16"/>
      <c r="O28" s="16">
        <f t="shared" si="0"/>
        <v>1070447</v>
      </c>
      <c r="P28" s="16">
        <f t="shared" si="0"/>
        <v>363295</v>
      </c>
      <c r="Q28" s="16"/>
      <c r="R28" s="16"/>
      <c r="S28" s="16">
        <f t="shared" si="0"/>
        <v>226266</v>
      </c>
      <c r="T28" s="16"/>
      <c r="U28" s="16">
        <f t="shared" si="0"/>
        <v>589560</v>
      </c>
      <c r="V28" s="16">
        <f t="shared" si="0"/>
        <v>313797</v>
      </c>
      <c r="W28" s="16"/>
      <c r="X28" s="16"/>
      <c r="Y28" s="16">
        <f t="shared" si="0"/>
        <v>49503</v>
      </c>
      <c r="Z28" s="16"/>
      <c r="AA28" s="16">
        <f t="shared" si="0"/>
        <v>363300</v>
      </c>
      <c r="AB28" s="16">
        <f>AB10+AB11+AB12+AB13+AB15+AB14+AB19+AB21+AB23+AB24+AB25+AB26+AB27+AB16+AB17+AB18</f>
        <v>187877</v>
      </c>
      <c r="AC28" s="16"/>
      <c r="AD28" s="16"/>
      <c r="AE28" s="16">
        <f t="shared" si="0"/>
        <v>18534</v>
      </c>
      <c r="AF28" s="16"/>
      <c r="AG28" s="16">
        <f t="shared" si="0"/>
        <v>206411</v>
      </c>
      <c r="AH28" s="16">
        <f t="shared" si="0"/>
        <v>1235989</v>
      </c>
      <c r="AI28" s="16"/>
      <c r="AJ28" s="16"/>
      <c r="AK28" s="16">
        <f t="shared" si="0"/>
        <v>993730</v>
      </c>
      <c r="AL28" s="16"/>
      <c r="AM28" s="16">
        <f t="shared" si="0"/>
        <v>2229719</v>
      </c>
      <c r="AN28" s="16"/>
      <c r="AO28" s="16"/>
      <c r="AP28" s="16"/>
      <c r="AQ28" s="16"/>
      <c r="AR28" s="16"/>
      <c r="AS28" s="16">
        <f>AS10+AS11+AS12+AS13+AS15+AS14+AS19+AS21+AS23+AS24+AS25+AS26+AS27+AS16+AS17+AS18</f>
        <v>0</v>
      </c>
      <c r="AT28" s="16">
        <f>AT10+AT11+AT12+AT13+AT15+AT14+AT19+AT21+AT23+AT24+AT25+AT26+AT27+AT16+AT17+AT18</f>
        <v>1235989</v>
      </c>
      <c r="AU28" s="16"/>
      <c r="AV28" s="16"/>
      <c r="AW28" s="16">
        <f>AW10+AW11+AW12+AW13+AW15+AW14+AW19+AW21+AW23+AW24+AW25+AW26+AW27+AW16+AW17+AW18</f>
        <v>993730</v>
      </c>
      <c r="AX28" s="16"/>
      <c r="AY28" s="16">
        <f>AY10+AY11+AY12+AY13+AY15+AY14+AY19+AY21+AY23+AY24+AY25+AY26+AY27+AY16+AY17+AY18</f>
        <v>2229719</v>
      </c>
    </row>
    <row r="29" spans="1:51" s="3" customFormat="1" ht="25.5">
      <c r="A29" s="32" t="s">
        <v>118</v>
      </c>
      <c r="D29" s="50"/>
      <c r="AY29" s="33"/>
    </row>
    <row r="30" spans="1:51" s="3" customFormat="1" ht="100.5" customHeight="1">
      <c r="A30" s="32" t="s">
        <v>132</v>
      </c>
      <c r="D30" s="50"/>
      <c r="AY30" s="33"/>
    </row>
    <row r="31" spans="1:51" s="3" customFormat="1" ht="48" customHeight="1">
      <c r="A31" s="34" t="s">
        <v>131</v>
      </c>
      <c r="B31" s="4"/>
      <c r="C31" s="4"/>
      <c r="D31" s="51"/>
      <c r="E31" s="4"/>
      <c r="F31" s="4"/>
      <c r="G31" s="4"/>
      <c r="H31" s="4"/>
      <c r="I31" s="4"/>
      <c r="AY31" s="33"/>
    </row>
    <row r="32" spans="1:51">
      <c r="A32" s="35"/>
    </row>
  </sheetData>
  <mergeCells count="24">
    <mergeCell ref="AT1:AY1"/>
    <mergeCell ref="D2:D3"/>
    <mergeCell ref="E2:E3"/>
    <mergeCell ref="J2:O2"/>
    <mergeCell ref="P2:U2"/>
    <mergeCell ref="V2:AA2"/>
    <mergeCell ref="AB2:AG2"/>
    <mergeCell ref="AH2:AM2"/>
    <mergeCell ref="AT2:AY2"/>
    <mergeCell ref="P1:U1"/>
    <mergeCell ref="V1:AA1"/>
    <mergeCell ref="AB1:AG1"/>
    <mergeCell ref="D1:E1"/>
    <mergeCell ref="A1:A3"/>
    <mergeCell ref="B1:B3"/>
    <mergeCell ref="C1:C3"/>
    <mergeCell ref="AN2:AS2"/>
    <mergeCell ref="H1:H3"/>
    <mergeCell ref="I1:I3"/>
    <mergeCell ref="F1:F3"/>
    <mergeCell ref="G1:G3"/>
    <mergeCell ref="J1:O1"/>
    <mergeCell ref="AH1:AM1"/>
    <mergeCell ref="AN1:AS1"/>
  </mergeCells>
  <printOptions horizontalCentered="1"/>
  <pageMargins left="0.33" right="0.36" top="0.75" bottom="0.75" header="0.3" footer="0.3"/>
  <pageSetup paperSize="9" scale="70" pageOrder="overThenDown" orientation="landscape" r:id="rId1"/>
  <headerFooter>
    <oddHeader xml:space="preserve">&amp;C&amp;"Arial,Bold"&amp;12Chapter 2: Macroeconomic Policy
Annex B2: List of Non-Core Investment Programs and Projects (Non-CIPs) with Annual Investment Targets By Source of Financing
</oddHeader>
    <oddFooter>&amp;C&amp;"Arial,Bold"&amp;12 2011-2016 Revalidated Public Investment Program &amp;R&amp;"Arial,Regular"&amp;10Page &amp;P of &amp;N</oddFooter>
  </headerFooter>
  <rowBreaks count="2" manualBreakCount="2">
    <brk id="15" max="50" man="1"/>
    <brk id="24" max="50" man="1"/>
  </rowBreaks>
  <colBreaks count="7" manualBreakCount="7">
    <brk id="9" max="1048575" man="1"/>
    <brk id="15" max="1048575" man="1"/>
    <brk id="21" max="1048575" man="1"/>
    <brk id="27" max="1048575" man="1"/>
    <brk id="33" max="1048575" man="1"/>
    <brk id="39" max="1048575" man="1"/>
    <brk id="4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0578A7-7294-4754-A920-703876BBAF6C}"/>
</file>

<file path=customXml/itemProps2.xml><?xml version="1.0" encoding="utf-8"?>
<ds:datastoreItem xmlns:ds="http://schemas.openxmlformats.org/officeDocument/2006/customXml" ds:itemID="{6692C999-C5E9-4EB9-BBCD-BAA6EBCB160F}"/>
</file>

<file path=customXml/itemProps3.xml><?xml version="1.0" encoding="utf-8"?>
<ds:datastoreItem xmlns:ds="http://schemas.openxmlformats.org/officeDocument/2006/customXml" ds:itemID="{0E850FAE-3D66-4B55-ABB6-70C39EC666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2 Annex B2</vt:lpstr>
      <vt:lpstr>'Chapter 2 Annex B2'!Print_Area</vt:lpstr>
      <vt:lpstr>'Chapter 2 Annex B2'!Print_Titles</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 PIS</dc:creator>
  <cp:lastModifiedBy>NEDA</cp:lastModifiedBy>
  <cp:lastPrinted>2014-10-08T08:21:18Z</cp:lastPrinted>
  <dcterms:created xsi:type="dcterms:W3CDTF">2014-03-07T05:38:32Z</dcterms:created>
  <dcterms:modified xsi:type="dcterms:W3CDTF">2014-10-08T08:23:02Z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