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 yWindow="-45" windowWidth="19440" windowHeight="5070"/>
  </bookViews>
  <sheets>
    <sheet name="Chapter 6 Annex B2" sheetId="1" r:id="rId1"/>
  </sheets>
  <definedNames>
    <definedName name="_ftn1" localSheetId="0">'Chapter 6 Annex B2'!#REF!</definedName>
    <definedName name="_ftnref1" localSheetId="0">'Chapter 6 Annex B2'!$H$76</definedName>
    <definedName name="_Ref377544252" localSheetId="0">'Chapter 6 Annex B2'!$H$76</definedName>
    <definedName name="_xlnm.Print_Area" localSheetId="0">'Chapter 6 Annex B2'!$A$1:$AY$88</definedName>
    <definedName name="_xlnm.Print_Titles" localSheetId="0">'Chapter 6 Annex B2'!$A:$A,'Chapter 6 Annex B2'!$1:$4</definedName>
  </definedNames>
  <calcPr calcId="125725"/>
</workbook>
</file>

<file path=xl/calcChain.xml><?xml version="1.0" encoding="utf-8"?>
<calcChain xmlns="http://schemas.openxmlformats.org/spreadsheetml/2006/main">
  <c r="AW76" i="1"/>
  <c r="AW42"/>
  <c r="AY42" s="1"/>
  <c r="AT44"/>
  <c r="AT41"/>
  <c r="AY41"/>
  <c r="AT40"/>
  <c r="AY40" s="1"/>
  <c r="AT39"/>
  <c r="AT38"/>
  <c r="AY38" s="1"/>
  <c r="AT37"/>
  <c r="AY37" s="1"/>
  <c r="AT36"/>
  <c r="AY36" s="1"/>
  <c r="AT35"/>
  <c r="AY35"/>
  <c r="AT33"/>
  <c r="AY33" s="1"/>
  <c r="AT32"/>
  <c r="AY32"/>
  <c r="AT28"/>
  <c r="AY28" s="1"/>
  <c r="AY39"/>
  <c r="AY44"/>
  <c r="AQ88"/>
  <c r="AF88"/>
  <c r="AE88"/>
  <c r="Z88"/>
  <c r="Y88"/>
  <c r="T88"/>
  <c r="S88"/>
  <c r="N88"/>
  <c r="M88"/>
  <c r="O10"/>
  <c r="U10"/>
  <c r="AA10"/>
  <c r="AG10"/>
  <c r="AH10"/>
  <c r="J14"/>
  <c r="O14"/>
  <c r="P14"/>
  <c r="P88" s="1"/>
  <c r="V14"/>
  <c r="AA14"/>
  <c r="AB14"/>
  <c r="AG14" s="1"/>
  <c r="F15"/>
  <c r="O15"/>
  <c r="P15"/>
  <c r="U15" s="1"/>
  <c r="V15"/>
  <c r="AB15"/>
  <c r="AG15" s="1"/>
  <c r="O16"/>
  <c r="U16"/>
  <c r="AA16"/>
  <c r="AG16"/>
  <c r="AH16"/>
  <c r="AM16"/>
  <c r="AT16"/>
  <c r="AY16" s="1"/>
  <c r="F17"/>
  <c r="O17"/>
  <c r="U17"/>
  <c r="AA17"/>
  <c r="AG17"/>
  <c r="AH17"/>
  <c r="AM17"/>
  <c r="AT17" s="1"/>
  <c r="AY17" s="1"/>
  <c r="F18"/>
  <c r="O18"/>
  <c r="P18"/>
  <c r="AH18" s="1"/>
  <c r="AM18" s="1"/>
  <c r="AT18" s="1"/>
  <c r="AY18" s="1"/>
  <c r="V18"/>
  <c r="AA18"/>
  <c r="AG18"/>
  <c r="F19"/>
  <c r="J19"/>
  <c r="AH19" s="1"/>
  <c r="AM19" s="1"/>
  <c r="AT19" s="1"/>
  <c r="AY19" s="1"/>
  <c r="O19"/>
  <c r="P19"/>
  <c r="V19"/>
  <c r="AA19"/>
  <c r="AB19"/>
  <c r="AG19" s="1"/>
  <c r="F20"/>
  <c r="O20"/>
  <c r="P20"/>
  <c r="AH20" s="1"/>
  <c r="AM20" s="1"/>
  <c r="AT20" s="1"/>
  <c r="AY20" s="1"/>
  <c r="V20"/>
  <c r="AB20"/>
  <c r="AG20"/>
  <c r="F21"/>
  <c r="O21"/>
  <c r="U21"/>
  <c r="AA21"/>
  <c r="AG21"/>
  <c r="AH21"/>
  <c r="F22"/>
  <c r="O22"/>
  <c r="U22"/>
  <c r="AA22"/>
  <c r="AG22"/>
  <c r="AH22"/>
  <c r="AM22" s="1"/>
  <c r="AT22" s="1"/>
  <c r="AY22" s="1"/>
  <c r="F23"/>
  <c r="O23"/>
  <c r="P23"/>
  <c r="U23"/>
  <c r="AA23"/>
  <c r="AB23"/>
  <c r="AG23" s="1"/>
  <c r="F24"/>
  <c r="O24"/>
  <c r="P24"/>
  <c r="U24" s="1"/>
  <c r="V24"/>
  <c r="AH24"/>
  <c r="AM24" s="1"/>
  <c r="AT24" s="1"/>
  <c r="AY24" s="1"/>
  <c r="AA24"/>
  <c r="AB24"/>
  <c r="AG24" s="1"/>
  <c r="F28"/>
  <c r="F29"/>
  <c r="F31"/>
  <c r="F34" s="1"/>
  <c r="F32"/>
  <c r="F33"/>
  <c r="F35"/>
  <c r="F36"/>
  <c r="F37"/>
  <c r="F38"/>
  <c r="F39"/>
  <c r="F40"/>
  <c r="F41"/>
  <c r="F42"/>
  <c r="AS42"/>
  <c r="AS88" s="1"/>
  <c r="F44"/>
  <c r="F47"/>
  <c r="O47"/>
  <c r="U47"/>
  <c r="AA47"/>
  <c r="AG47"/>
  <c r="AH47"/>
  <c r="F48"/>
  <c r="O48"/>
  <c r="U48"/>
  <c r="AA48"/>
  <c r="AG48"/>
  <c r="AH48"/>
  <c r="AT48"/>
  <c r="AK48"/>
  <c r="AW48" s="1"/>
  <c r="AL48"/>
  <c r="AX48" s="1"/>
  <c r="AX88" s="1"/>
  <c r="F51"/>
  <c r="O51"/>
  <c r="U51"/>
  <c r="AA51"/>
  <c r="AG51"/>
  <c r="AH51"/>
  <c r="AT51" s="1"/>
  <c r="AY51" s="1"/>
  <c r="AK51"/>
  <c r="AW51" s="1"/>
  <c r="AL51"/>
  <c r="AX51"/>
  <c r="F54"/>
  <c r="O54"/>
  <c r="U54"/>
  <c r="AA54"/>
  <c r="AG54"/>
  <c r="AH54"/>
  <c r="AT54" s="1"/>
  <c r="AY54" s="1"/>
  <c r="AK54"/>
  <c r="AW54"/>
  <c r="O55"/>
  <c r="F58"/>
  <c r="AM58"/>
  <c r="AT58"/>
  <c r="AY58" s="1"/>
  <c r="F59"/>
  <c r="AM59"/>
  <c r="AT59"/>
  <c r="AY59" s="1"/>
  <c r="AM60"/>
  <c r="AT60"/>
  <c r="AY60"/>
  <c r="F61"/>
  <c r="AM61"/>
  <c r="AT61"/>
  <c r="AY61"/>
  <c r="F64"/>
  <c r="O64"/>
  <c r="U64"/>
  <c r="AA64"/>
  <c r="AG64"/>
  <c r="AH64"/>
  <c r="AM64"/>
  <c r="AT64"/>
  <c r="AY64" s="1"/>
  <c r="F65"/>
  <c r="O65"/>
  <c r="AA65"/>
  <c r="AG65"/>
  <c r="AH65"/>
  <c r="AM65"/>
  <c r="AT65"/>
  <c r="AY65" s="1"/>
  <c r="F66"/>
  <c r="O66"/>
  <c r="AA66"/>
  <c r="AG66"/>
  <c r="AH66"/>
  <c r="AM66"/>
  <c r="AT66"/>
  <c r="AY66" s="1"/>
  <c r="F67"/>
  <c r="O67"/>
  <c r="AA67"/>
  <c r="AG67"/>
  <c r="AH67"/>
  <c r="AM67"/>
  <c r="AT67"/>
  <c r="AY67" s="1"/>
  <c r="F68"/>
  <c r="U68"/>
  <c r="AA68"/>
  <c r="AG68"/>
  <c r="AH68"/>
  <c r="AM68"/>
  <c r="AT68"/>
  <c r="AY68" s="1"/>
  <c r="F69"/>
  <c r="O69"/>
  <c r="U69"/>
  <c r="AA69"/>
  <c r="AG69"/>
  <c r="AH69"/>
  <c r="AM69"/>
  <c r="AT69" s="1"/>
  <c r="AY69" s="1"/>
  <c r="F73"/>
  <c r="O73"/>
  <c r="U73"/>
  <c r="AA73"/>
  <c r="AG73"/>
  <c r="AH73"/>
  <c r="AM73" s="1"/>
  <c r="AT73" s="1"/>
  <c r="AY73" s="1"/>
  <c r="F75"/>
  <c r="O75"/>
  <c r="U75"/>
  <c r="AA75"/>
  <c r="AG75"/>
  <c r="AH75"/>
  <c r="AM75"/>
  <c r="AT75"/>
  <c r="AY75" s="1"/>
  <c r="F76"/>
  <c r="J76"/>
  <c r="J88"/>
  <c r="P76"/>
  <c r="U76" s="1"/>
  <c r="V76"/>
  <c r="AA76"/>
  <c r="AB76"/>
  <c r="AG76" s="1"/>
  <c r="F77"/>
  <c r="O77"/>
  <c r="AH77"/>
  <c r="AK77"/>
  <c r="AW77"/>
  <c r="F78"/>
  <c r="O78"/>
  <c r="U78"/>
  <c r="AA78"/>
  <c r="AH78"/>
  <c r="AM78" s="1"/>
  <c r="AT78" s="1"/>
  <c r="AY78" s="1"/>
  <c r="F79"/>
  <c r="O79"/>
  <c r="U79"/>
  <c r="AA79"/>
  <c r="AH79"/>
  <c r="AM79" s="1"/>
  <c r="AT79" s="1"/>
  <c r="AY79" s="1"/>
  <c r="F80"/>
  <c r="O84"/>
  <c r="U84"/>
  <c r="AA84"/>
  <c r="AG84"/>
  <c r="AH84"/>
  <c r="AM84"/>
  <c r="AT84"/>
  <c r="AY84" s="1"/>
  <c r="F85"/>
  <c r="F87"/>
  <c r="O85"/>
  <c r="O88" s="1"/>
  <c r="U85"/>
  <c r="AA85"/>
  <c r="AG85"/>
  <c r="AH85"/>
  <c r="AM85" s="1"/>
  <c r="AT85" s="1"/>
  <c r="AY85" s="1"/>
  <c r="O87"/>
  <c r="U87"/>
  <c r="AA87"/>
  <c r="AG87"/>
  <c r="AH87"/>
  <c r="AM87" s="1"/>
  <c r="AT87" s="1"/>
  <c r="AY87" s="1"/>
  <c r="AM48"/>
  <c r="AM54"/>
  <c r="AM47"/>
  <c r="AT47"/>
  <c r="AY47" s="1"/>
  <c r="AM10"/>
  <c r="AT10"/>
  <c r="AM21"/>
  <c r="AT21" s="1"/>
  <c r="AY21" s="1"/>
  <c r="O76"/>
  <c r="U19"/>
  <c r="AH23"/>
  <c r="AM23" s="1"/>
  <c r="AT23" s="1"/>
  <c r="AY23" s="1"/>
  <c r="AM77"/>
  <c r="AT77"/>
  <c r="AY77" s="1"/>
  <c r="AB88"/>
  <c r="AY10"/>
  <c r="AK88"/>
  <c r="V88"/>
  <c r="AH76"/>
  <c r="AM76" s="1"/>
  <c r="AA15"/>
  <c r="AH14"/>
  <c r="AM14"/>
  <c r="AT14" s="1"/>
  <c r="AY14" s="1"/>
  <c r="AM51"/>
  <c r="AA20"/>
  <c r="AA88"/>
  <c r="U14"/>
  <c r="AT76"/>
  <c r="AY76" s="1"/>
  <c r="AW88" l="1"/>
  <c r="AY48"/>
  <c r="AG88"/>
  <c r="AH88"/>
  <c r="AH15"/>
  <c r="AM15" s="1"/>
  <c r="AL88"/>
  <c r="U20"/>
  <c r="U18"/>
  <c r="U88" s="1"/>
  <c r="AT15" l="1"/>
  <c r="AM88"/>
  <c r="AY15" l="1"/>
  <c r="AY88" s="1"/>
  <c r="AT88"/>
</calcChain>
</file>

<file path=xl/sharedStrings.xml><?xml version="1.0" encoding="utf-8"?>
<sst xmlns="http://schemas.openxmlformats.org/spreadsheetml/2006/main" count="447" uniqueCount="276">
  <si>
    <t>Vulnerable employment rate</t>
  </si>
  <si>
    <t>Nationwide</t>
  </si>
  <si>
    <t>DOLE-OSEC            
(BWSC, ROs)</t>
  </si>
  <si>
    <t>Number of informal sector workers, unemployed persons, minimum wage earners, and OFWs and their families with capacity building services for livelihood</t>
  </si>
  <si>
    <t>DILP is the DOLE's contribution to the national agenda of reducing poverty through the promotion of livelihood and entrepreneurship development and transforming livelihood projects into community enteprises through convergence of services.</t>
  </si>
  <si>
    <t>DOLE-OSEC (BWSC, ROs)</t>
  </si>
  <si>
    <t xml:space="preserve"> Nationwide</t>
  </si>
  <si>
    <t>Aims to assist poor but deserving students pursue their education by encouraging employment of those in the secondary, tertiary, technical or vocational education level</t>
  </si>
  <si>
    <t>DOLE</t>
  </si>
  <si>
    <t>not applicable</t>
  </si>
  <si>
    <t xml:space="preserve"> ARMM</t>
  </si>
  <si>
    <t>PAMANA is a multi-agency project. It  aims to reduce poverty and vulnerability   through community infrastructure, improve governance through partnerships with national and local institutions, and empower communities to address issues of vulnerability and peace through activities that promote social cohesion</t>
  </si>
  <si>
    <t xml:space="preserve">DSWD with OPAPP </t>
  </si>
  <si>
    <t>Interregional</t>
  </si>
  <si>
    <t>The program is a short-term intervention to provide temporary employment to distressed/displaced individuals and families by participating in or undertaking preparedness, mitigation, relief and rehabilitation or risk reduction projects and activities in their communities or in evacuation centers</t>
  </si>
  <si>
    <t>DSWD with LGU, NFA, WFP</t>
  </si>
  <si>
    <t>Proportion of households with per capita intake below 100% dietary energy requirement (in %)</t>
  </si>
  <si>
    <t>The Program is the mechanism that provides food, in addition to the regular meals, to children attending day care sessions and supervised neighbourhood play</t>
  </si>
  <si>
    <t>DSWD</t>
  </si>
  <si>
    <t>Proportion of poor senior citizens covered by social pension</t>
  </si>
  <si>
    <t>Provides monthly stipedn amounting to Php 500.00 to augment the daily subsistence and other medical needs of indigent Senior Citizens ages 77 years old and above.</t>
  </si>
  <si>
    <t>DSWD and DILG</t>
  </si>
  <si>
    <t>CAR, IV-A, IV-B, V, VI, VII, VIII, IX, X, XI, XII, CARAGA</t>
  </si>
  <si>
    <t>A community demand-driven development project that aims to improve the quality of life of its beneficiaries through development of their capacity to design, implement and manage local development activities that reduce poverty and strengthen their participation in local governance.</t>
  </si>
  <si>
    <t>DSWD with LGU, NEDA, DOF, WB, MCC</t>
  </si>
  <si>
    <t>Number of informal sector workers, unemployed persons, minimum wage earners, and OFWs and their families with capacity building services for livelihood  and no. of HHs facilitated for employment</t>
  </si>
  <si>
    <t xml:space="preserve">A community-based program that provides entrepreneurial and employment opportunities for the poor </t>
  </si>
  <si>
    <t>Coverage of Conditional Cash Transfer</t>
  </si>
  <si>
    <t>Pantawid Pamilya, the Philippine version of conditional cash transfer (CCT) program, is an innovative social development approach and poverty reduction strategy that provides an immediate relief from daily financial difficulties of extremely poor households while aiming to break the inter-generational poverty cycle through investments in human capital</t>
  </si>
  <si>
    <t>DSWD with DepEd, DOH, NEDA, NAPC, DILG, WB, AUSAID, UNFPA</t>
  </si>
  <si>
    <t>MFO 2: Social Protection Services</t>
  </si>
  <si>
    <t>Percentage of poor families covered by PhilHealth as identified under the NHTS-PR; Coverage of Conditional Cash Transfer</t>
  </si>
  <si>
    <t xml:space="preserve">It is an information management system that identifies who and where the poor are. </t>
  </si>
  <si>
    <t>DSWD and statistical agencies</t>
  </si>
  <si>
    <t>MFO 1: Social Protection Policy/Plans Services</t>
  </si>
  <si>
    <t>Share of socialized housing to Housing target improved</t>
  </si>
  <si>
    <t>SHFC</t>
  </si>
  <si>
    <t>Percentage of housing targets met</t>
  </si>
  <si>
    <t>NHA</t>
  </si>
  <si>
    <t xml:space="preserve">Nationwide </t>
  </si>
  <si>
    <t>NCR</t>
  </si>
  <si>
    <t>The program involves the resettlement (in-city, off-city) and  land acquisition for 104,000 informal settler families (ISFs) living in danger areas (rivers, esteros, creeks) in Metro Manila. Undertaken through in-city low-rise housing development using government owned land.</t>
  </si>
  <si>
    <t xml:space="preserve">(i) Housing Program for ISFs in Danger Areas in Metro Manila </t>
  </si>
  <si>
    <t>(a) MFO: Provision of Shelter Security Services</t>
  </si>
  <si>
    <t>Certification rate in TVET, TVET graduates (#)</t>
  </si>
  <si>
    <t>Based on Sec. 31 of RA 7796, a funding window to be utilized in awarding of grants and providing assistance to industries, training institutions and local government units to participate in the user-led and demand-driven TESD.</t>
  </si>
  <si>
    <t>TESDA</t>
  </si>
  <si>
    <t>Real time monitoring of TESD reports from public and private TESD providers and tracking of TESD beneficiaries</t>
  </si>
  <si>
    <t>Assure the quality of skilled workers produced by Philippine TESD system.</t>
  </si>
  <si>
    <t>The Training for Work Scholarship Program (TWSP) provides immediate intervention to meet the need for highly critical skills. It is directed towards priority sectors where jobs are available. The scholars of the Program receive free training and assessment.</t>
  </si>
  <si>
    <t>CHED</t>
  </si>
  <si>
    <t>(a) Major Final Output*1: Plans/Policies/Standards/Programs for Higher Education</t>
  </si>
  <si>
    <t>Higher education graduates (#), Higher education faculty with MA and PhD (%),Higher education institutions with accredited program (%),National Passing Percentage (Across Disciplines) in Licensure Exams (%)</t>
  </si>
  <si>
    <t>will generate 258 technologies/applied and transferred to the NAPC identified communities</t>
  </si>
  <si>
    <t>support to HEIs to be ranked among the world's top universities and provision of support to centers of excellence/development and R &amp; D centers</t>
  </si>
  <si>
    <t>to provide access to quality higher education among poor but deserving students</t>
  </si>
  <si>
    <t>(a) Major Final Output*2 : Quality Assurance Services</t>
  </si>
  <si>
    <t>Net Enrolment Rate, Cohort Survival Rate, Completion Rate, Achievement rate, Literacy Rate</t>
  </si>
  <si>
    <t>2, 3, 4, 5, 8, 13</t>
  </si>
  <si>
    <t>Aims to increase participation rate and to decongest public secondary schools through the extension of financial assistance to deserving elementary school graduates who wish to pursue their secondary education in private schools. The assistance is provided to private education through the Education Service Contracting (ESC) and the Education Voucher System (EVS).</t>
  </si>
  <si>
    <t>DepED</t>
  </si>
  <si>
    <t xml:space="preserve">(i) Govt. Assistance to Students and Teachers in Private Education (GASTPE) </t>
  </si>
  <si>
    <t>(b) MFO 3: Regulatory and Developmental Services for Private Schools</t>
  </si>
  <si>
    <t xml:space="preserve">ARMM: Basilan, Tawi-Tawi, Sulu, Maguindanao, Lanao del Sur
Lamitan &amp; Marawi City
</t>
  </si>
  <si>
    <t>Region-specific</t>
  </si>
  <si>
    <t xml:space="preserve">The overall goal of the program is to improve access to quality basic education in ARMM. This will be achieved in four major components, which are (a) Kinder and Basic Education; (b) School Health; (c) Tech-Voc for OSY and (d) Alternative Delivery Modes which will be the BRAC (Bangladesh Rural Advancement Committee) model. </t>
  </si>
  <si>
    <t>(xv) Basic Education Assistance to Mindanao-ARMM (BEAM-ARMM)</t>
  </si>
  <si>
    <t xml:space="preserve">A pool of fund for human resource development and training programs. More specifically, it aims to make the Department responsive to the organizational needs and manpower requirements by developing appropriate skills and attitudes of personnel. </t>
  </si>
  <si>
    <t>(xiii) Human Resource Training and Development Program</t>
  </si>
  <si>
    <t xml:space="preserve">The STVEP is devised to provide high school graduates with opportunities to acquire certifiable vocational and technical skills that will allow broader options in pursuing their post secondary career, whether this is a college education, short term technical courses, entrepreneurship or apprenticeship leading to eventual formal employment. It also offers high school graduates employable and entrepreneurial skills that will enable them to support their post-secondary career and/or their family needs.
</t>
  </si>
  <si>
    <t xml:space="preserve">A program aimed at providing an alternative pathway of learning for out-of-school youth and adults who are basically literate but have not completed the 10 years of basic education mandated by the Philippine Constitution.  Through this program, school dropouts are able to complete elementary and secondary education outside the formal system.
</t>
  </si>
  <si>
    <t xml:space="preserve">This program is the DepEd response to the desire of IP communities for an education that is responsive to their context, respects their identities, and promotes the value of their traditional knowledge, skills, and other aspects of their cultural heritage. Specifically, it aims to improve the appropriateness and responsiveness of the IP curriculum, capacity building for teachers, managers, and personnel and development of culturally appropriate learning resources in public schools with IP enrollees as well as to address the learning needs of those IP learners who are outside the formal education system.
The program was created to provide quality education to Muslim learners in the public schools and private Madaris and to Muslim out of school youths and adults. This  is to ensure that all Muslim school children and OSYs have access to an Islamic-friendly educational curriculum and quality basic education.
</t>
  </si>
  <si>
    <t>A support fund to implement Universalization of Kindergarten Education by hiring kindergarten volunteer teachers .</t>
  </si>
  <si>
    <t>Empowers the schools and establishes linkages to community, internal and external stakeholders. SBM Grant is a pool of funds composed of  school grants and program support funds given to the schools in order to implement SBM. Specifically, the schools use the grants for school improvement planning and the implementation thereof with the ultimate goal of enhancing school learning outcomes.</t>
  </si>
  <si>
    <t xml:space="preserve">The SBFP was previously known as the Breakfast Feeding Program (BFP) which was initially conceptualized and launched in 1997 to address the “short-term-hunger syndrome” among public elementary school children. As the program progressed, it shifted from just addressing the short-term hunger to addressing a more serious problem of under-nutrition in schools. The program was renamed to SBFP so as not to limit the feeding to breakfast only. </t>
  </si>
  <si>
    <t>The program aims to provide public schools with appropriate technologies that would enhance the teaching-learning process. The program shall provide one computer laboratory and internet connectivity to all public schools.</t>
  </si>
  <si>
    <t>Distribution of packages of science and math equipment including laboratory glassware and storage cabinets to improve the students’ learning and appreciation of science concepts and its applications.</t>
  </si>
  <si>
    <t>To provide quality and reasonably priced instructional materials to the public school system</t>
  </si>
  <si>
    <t xml:space="preserve">III and IV-A: Antipolo, Batangas, Laguna, Rizal, Quezon, Cavite, Bulacan, Nueva Ecija, 
Pampanga, Tarlac, Zambales
</t>
  </si>
  <si>
    <t>SBP4BE seeks to improve learning outcomes by providing a conducive learning environment through the provision of quality and resilient school buildings with the appropriate classroom package .</t>
  </si>
  <si>
    <t>Uses the standby fund included in the Department of Education (DepED) budget exclusively appropriated for the repair, rehabilitation, reconstruction, or replacement of school buildings and facilities affected by the calamities such as fire, typhoons or floods, earthquake or earthquake fires, and others to normalize the situation as quickly as possible.</t>
  </si>
  <si>
    <t>NDCC</t>
  </si>
  <si>
    <t>School Building Program implemented by Department of Public Works and Highways allocation of which is by legislative district in accordance with the allocation criteria mandated under RA 7880 or Roxas Law otherwise known as “Fair and Equitable Allocation of the DECS’ Budget for Capital Outlay”.</t>
  </si>
  <si>
    <t>DPWH</t>
  </si>
  <si>
    <t>The creation of new Teacher I items in DepEd annual budget aims to address the requirements of schools with critical teacher shortages.</t>
  </si>
  <si>
    <t>(i) Creation of Teaching Positions</t>
  </si>
  <si>
    <t>(a) MFO 2: Basic Education Services</t>
  </si>
  <si>
    <t>Maternal mortality ratio; Contraceptive prevalence rate; under-five mortality rate;  prevalence of underweight children; insurance coverage</t>
  </si>
  <si>
    <t>Development/upgrading of ICT infrastructure of DOH, CHDs, and hospitals</t>
  </si>
  <si>
    <t>DOH</t>
  </si>
  <si>
    <t>Maternal mortality ratio; Contraceptive prevalence rate; under-five mortality rate;  prevalence of underweight children; infant mortality rate</t>
  </si>
  <si>
    <t>Provision of free medicines for poor families under NHTS through the RHUs</t>
  </si>
  <si>
    <t>Deployment of doctors, nurses and midwives to areas of need</t>
  </si>
  <si>
    <t>Training and deployment of CHTs to areas of need</t>
  </si>
  <si>
    <t>Malaria mortality rate; malaria morbidity rate;</t>
  </si>
  <si>
    <t xml:space="preserve">Strategies and interventions are focused on malaria control and elimination, and also on sustaining the malaria-free status of areas which have not reported a local case in the past years. </t>
  </si>
  <si>
    <t>HIV prevalence</t>
  </si>
  <si>
    <t>Prevent the further spread of HIV infection and reduce the impact of the disease on individuals, families, communities, and various sectors</t>
  </si>
  <si>
    <t>TB cure rate; TB case detection rate</t>
  </si>
  <si>
    <t>Reduce local variation in TB Control program performance, scale up and sustain coverage of DOTS implementation, ensure provision of quality TB services, and reduce out-of-pocket expenses related to TB care financing</t>
  </si>
  <si>
    <t xml:space="preserve">Infant mortality rate (IMR); </t>
  </si>
  <si>
    <t>Fully immunize 95% of eligible population</t>
  </si>
  <si>
    <t>(ii) Expanded Program on Immunization</t>
  </si>
  <si>
    <t>Maternal mortality ratio;</t>
  </si>
  <si>
    <t>Upgrade BHS, RHUs, LGU hospitals, DOH hospitals</t>
  </si>
  <si>
    <t>(i) Health Facilities Enhancement Program</t>
  </si>
  <si>
    <t xml:space="preserve"> </t>
  </si>
  <si>
    <t>(b) Major Final Output : Leveraging services for priority health programs</t>
  </si>
  <si>
    <t>(a) Major Final Output : Tertiary and other Specialized Health Care</t>
  </si>
  <si>
    <t>2. Organizational Outcome : Access to Quality and Affordable Health Services Assured</t>
  </si>
  <si>
    <t>NHIP Coverage rate; enrolment rate</t>
  </si>
  <si>
    <t>Enroll 10.8 million NHTS-PR households in PhilHealth</t>
  </si>
  <si>
    <t>(i) National Health Insurance Program</t>
  </si>
  <si>
    <t>(a) Major Final Output : Leveraging services for priority health programs</t>
  </si>
  <si>
    <t>1. Organizational Outcome : Access to Social Health Insurance Assured</t>
  </si>
  <si>
    <t>A. Subsector Outcome: Improved Health and Nutrition Status</t>
  </si>
  <si>
    <t xml:space="preserve">  I. Sector Outcome: Equalized Development Oppurtunities</t>
  </si>
  <si>
    <t>Societal Goal: Inclusive Growth and Poverty Reduction</t>
  </si>
  <si>
    <t>(AN)</t>
  </si>
  <si>
    <t>(AM)</t>
  </si>
  <si>
    <t>(AL)</t>
  </si>
  <si>
    <t>(AK)</t>
  </si>
  <si>
    <t>(AJ)</t>
  </si>
  <si>
    <t>(AI)</t>
  </si>
  <si>
    <t>(AH)</t>
  </si>
  <si>
    <t>(AG)</t>
  </si>
  <si>
    <t>(AF)</t>
  </si>
  <si>
    <t>(AE)</t>
  </si>
  <si>
    <t>(AD)</t>
  </si>
  <si>
    <t>(AC)</t>
  </si>
  <si>
    <t>(AB)</t>
  </si>
  <si>
    <t>(AA)</t>
  </si>
  <si>
    <t>(Z)</t>
  </si>
  <si>
    <t>(Y)</t>
  </si>
  <si>
    <t>(X)</t>
  </si>
  <si>
    <t>(W)</t>
  </si>
  <si>
    <t>(V)</t>
  </si>
  <si>
    <t>(U)</t>
  </si>
  <si>
    <t>(T)</t>
  </si>
  <si>
    <t>(S)</t>
  </si>
  <si>
    <t>(Q)</t>
  </si>
  <si>
    <t>(P)</t>
  </si>
  <si>
    <t>(O)</t>
  </si>
  <si>
    <t>(N)</t>
  </si>
  <si>
    <t>(M)</t>
  </si>
  <si>
    <t>(L)</t>
  </si>
  <si>
    <t>(K)</t>
  </si>
  <si>
    <t>(J)</t>
  </si>
  <si>
    <t>(I)</t>
  </si>
  <si>
    <t>(H)</t>
  </si>
  <si>
    <t>(G)</t>
  </si>
  <si>
    <t>(F)</t>
  </si>
  <si>
    <t>(E)</t>
  </si>
  <si>
    <t>Total</t>
  </si>
  <si>
    <t>Private Sector</t>
  </si>
  <si>
    <t>ODA Grant</t>
  </si>
  <si>
    <t>LGUs</t>
  </si>
  <si>
    <t>GOCC/GFIs</t>
  </si>
  <si>
    <t>NG</t>
  </si>
  <si>
    <t>Subtotal</t>
  </si>
  <si>
    <t>GOCC/ GFIs</t>
  </si>
  <si>
    <t>2016</t>
  </si>
  <si>
    <t>2015</t>
  </si>
  <si>
    <t>Region</t>
  </si>
  <si>
    <t>Expected  Date of Presentation to the ICC</t>
  </si>
  <si>
    <t>16-Point Agenda Addressed</t>
  </si>
  <si>
    <t>PDP Chapter</t>
  </si>
  <si>
    <t xml:space="preserve">Spatial Coverage
</t>
  </si>
  <si>
    <t>Agency Name</t>
  </si>
  <si>
    <t>PDP Results Matrices (RM) Critical Indicators</t>
  </si>
  <si>
    <t>(A)</t>
  </si>
  <si>
    <t>(B)</t>
  </si>
  <si>
    <t>(D)</t>
  </si>
  <si>
    <t xml:space="preserve">( R) </t>
  </si>
  <si>
    <t>(AO)</t>
  </si>
  <si>
    <t>(AP)</t>
  </si>
  <si>
    <t>(AQ)</t>
  </si>
  <si>
    <t>(AR)</t>
  </si>
  <si>
    <t>(AS)</t>
  </si>
  <si>
    <t>(AT)</t>
  </si>
  <si>
    <t>(AU)</t>
  </si>
  <si>
    <t>(AV)</t>
  </si>
  <si>
    <t>(AW)</t>
  </si>
  <si>
    <t>(AX)</t>
  </si>
  <si>
    <t>6 &amp; 10</t>
  </si>
  <si>
    <t>2, 3 &amp; 6</t>
  </si>
  <si>
    <t>2 &amp; 3</t>
  </si>
  <si>
    <t>2, 3, 4, 7 13, 14, 16</t>
  </si>
  <si>
    <t>2, 3, 8, 9, 13</t>
  </si>
  <si>
    <t>1, 2, 3, 8, 9, 13</t>
  </si>
  <si>
    <t>6 &amp; 8</t>
  </si>
  <si>
    <t>Rationalization of higher education</t>
  </si>
  <si>
    <t>B. Subsector Outcome : Enhanced Knowledge and Skills</t>
  </si>
  <si>
    <t>2.Organizational Outcome 1: Improved quality of higher education</t>
  </si>
  <si>
    <t>2. Organizational Outcome 2:  Improved relevance of higher education and research</t>
  </si>
  <si>
    <t>(a) Major Final Output* 3-Support to TVET Provision</t>
  </si>
  <si>
    <t>(ii) SPF- Regular Schoolbuilding Program (RSBP)</t>
  </si>
  <si>
    <t>(iii). Quick Response Program (QRF)</t>
  </si>
  <si>
    <t>(iv) School Building Program for Basic Education (SBP4BE)</t>
  </si>
  <si>
    <t>(v) Procurement of Textbooks and Teachers' Manual</t>
  </si>
  <si>
    <t>(vi) Provision of Science Equipment and Math Tools</t>
  </si>
  <si>
    <t>(vii) DepEd Computerization Program</t>
  </si>
  <si>
    <t>(viii) School-Based Feeding Program</t>
  </si>
  <si>
    <t>(ix) School Based Management</t>
  </si>
  <si>
    <t xml:space="preserve">(x) Universalization of Kindergarten Education </t>
  </si>
  <si>
    <t>(xi) Strengthened IP/Basic Education Madrasah</t>
  </si>
  <si>
    <t>(xii) Alternative Learning System (Accreditation &amp; Equivalency Program)</t>
  </si>
  <si>
    <t>(xiii) Strengthened Technical Vocational Education Program</t>
  </si>
  <si>
    <t xml:space="preserve"> (i) Higher Education Research &amp; Development and Extension Program</t>
  </si>
  <si>
    <t>(ii) Development of world-class universities</t>
  </si>
  <si>
    <t xml:space="preserve"> (i) Scholarships</t>
  </si>
  <si>
    <t xml:space="preserve"> (i) Higher Education Reform Agenda (HERA)</t>
  </si>
  <si>
    <t>(iii) Health Lifestyle</t>
  </si>
  <si>
    <t>(iv) National TB Control Program</t>
  </si>
  <si>
    <t>(v) HIV prevention</t>
  </si>
  <si>
    <t>(vi) Elimination of public health diseases (Malaria, Rabies)</t>
  </si>
  <si>
    <t>(vii) Family Health and Responsible Parenting</t>
  </si>
  <si>
    <t>(viii) Community Health Teams</t>
  </si>
  <si>
    <t>(ix) Rural Health Practice Program (Doctors to the Barrios, RN-HEALS, Midwives)</t>
  </si>
  <si>
    <t>(x) Medicine Access Program (Complete Treatment Packs)</t>
  </si>
  <si>
    <t>(xi) Health Governance (Information Systems)</t>
  </si>
  <si>
    <t>C. Subsector Outcome: More Secure Shelter</t>
  </si>
  <si>
    <t xml:space="preserve">(iii) Housing Assistance Program for Calamity Victims
</t>
  </si>
  <si>
    <t xml:space="preserve">(iv) Settlements Upgrading
</t>
  </si>
  <si>
    <t xml:space="preserve">(v) AFP/PNP Housing
</t>
  </si>
  <si>
    <t xml:space="preserve">(vi) Community Mortgage Program
</t>
  </si>
  <si>
    <t>D. Subsector Outcome: Expanded Social Protection</t>
  </si>
  <si>
    <t>(i) National Household Targeting System for Poverty Reduction (NHTS-PR)</t>
  </si>
  <si>
    <t>(i) Pantawid Pamilya Program</t>
  </si>
  <si>
    <t>(iii) Kapit-Bisig Laban sa Kahirapan KALAHI CIDSS: KKB</t>
  </si>
  <si>
    <t>(iv) Social Pension for Indigent Senior Filipino Citizens</t>
  </si>
  <si>
    <t>(v) Supplementary Feeding Program</t>
  </si>
  <si>
    <t>(vi) Food for Work Program for Internally Displaced Persons (IDP)</t>
  </si>
  <si>
    <t>(vii) Payapa at Masaganang Pamayanan (PAMANA)     *until 2012 only</t>
  </si>
  <si>
    <t>1. Organizational Outcome:</t>
  </si>
  <si>
    <t>(i) Special Program for Employment of Students (SPES)</t>
  </si>
  <si>
    <t>(ii) DOLE Integrated Livelihood Programs (DILP)</t>
  </si>
  <si>
    <t>(i) Convergence Program to Address Child Labor (HELP ME)</t>
  </si>
  <si>
    <t>4. Organizational Outcome:  Develop Productive and Competitive Filipino Workers</t>
  </si>
  <si>
    <t>2. Organizational Outcome 3:  Effective and efficient management of higher education system</t>
  </si>
  <si>
    <t>Investment Targets In Thousand Pesos (PhP '000)</t>
  </si>
  <si>
    <t>Overall Total</t>
  </si>
  <si>
    <t>Health insurance coverage; Maternal mortality ratio; Contraceptive prevalence rate</t>
  </si>
  <si>
    <t xml:space="preserve">Higher education graduates (#), Higher education faculty with MA and PhD (%), Higher education institutions with accredited program (%), National Passing Percentage (Across Disciplines) in Licensure Exams (%) </t>
  </si>
  <si>
    <t>To develop a blue print for higher education system</t>
  </si>
  <si>
    <t>Chapter 6 and to be included/reflected in Chapter 2 of the Updated PDP</t>
  </si>
  <si>
    <t xml:space="preserve">(ii) Resettlement
</t>
  </si>
  <si>
    <t>Program/Project Description</t>
  </si>
  <si>
    <t>Nationwide/ Interregional/ Region-Specific</t>
  </si>
  <si>
    <t>Total 
(2013-2016)</t>
  </si>
  <si>
    <t>(C)</t>
  </si>
  <si>
    <t xml:space="preserve">DOLE-led program which aims to contribute to the Millenium Development Goal of eradicating poverty by removing children from worst forms of child labor. This Convergence program aims to provide focused, converged, and synchronized strategies to effectively address the problem of child labor in the country. </t>
  </si>
  <si>
    <t>1. Organizational Outcome: Improved Access to Quality Basic Education</t>
  </si>
  <si>
    <r>
      <t>No. of Areas covered by KALAHI-CIDSS</t>
    </r>
    <r>
      <rPr>
        <vertAlign val="superscript"/>
        <sz val="10"/>
        <color indexed="8"/>
        <rFont val="Arial"/>
        <family val="2"/>
      </rPr>
      <t>4</t>
    </r>
  </si>
  <si>
    <t>2. Organizational Outcome : Human Resources Competitiveness, Enterprise Productivity,  Social Protection and Industrial Peace through Social Partnership</t>
  </si>
  <si>
    <t>MFO 1 : Employment Facilitation and Manpower Development Services</t>
  </si>
  <si>
    <t>MFO 2: Employment Enhancement, Empowerment and Welfare Services</t>
  </si>
  <si>
    <t xml:space="preserve">NCR, CAR, I, II, III, IV-A, V, X, XII, ARMM
</t>
  </si>
  <si>
    <t xml:space="preserve">Labor market programs providing employment opportunities and protection of the rights and welfare of workers enhanced; improved access to quality education, training and cultur; no. of workers assessed increased; no. of workers certified increased; and certification rate in TVET increased          </t>
  </si>
  <si>
    <t xml:space="preserve">Improve the health and welfare of mothers, children and other members of the family; provide information and services for the couples of reproductive age to plan their family.  </t>
  </si>
  <si>
    <t>No. of internally displaced families due to conflict in Mindanao to be provided assistance through cash/food for training/work; and No. of displaced families due to typhoon Ondoy, Peping and Santi with totally damaged shelter units to be provided assistance through cash/food for training/work (C/FT/W)</t>
  </si>
  <si>
    <t>(AY)</t>
  </si>
  <si>
    <t>IV-A, VII, X, NCR</t>
  </si>
  <si>
    <t>Nationwide with special focus on Regions CAR, II, III,, IV-A, V, VII, VIII &amp; IX</t>
  </si>
  <si>
    <t>Program/Project Title</t>
  </si>
  <si>
    <t>2014</t>
  </si>
  <si>
    <t>2013</t>
  </si>
  <si>
    <r>
      <t xml:space="preserve">(i) Training for Work Scholarship Program  </t>
    </r>
    <r>
      <rPr>
        <sz val="10"/>
        <color indexed="8"/>
        <rFont val="Arial"/>
        <family val="2"/>
      </rPr>
      <t>(no annual breakdown)</t>
    </r>
  </si>
  <si>
    <r>
      <t xml:space="preserve">(ii) Certification  </t>
    </r>
    <r>
      <rPr>
        <sz val="10"/>
        <color indexed="8"/>
        <rFont val="Arial"/>
        <family val="2"/>
      </rPr>
      <t>(no annual breakdown)</t>
    </r>
  </si>
  <si>
    <r>
      <t>(iii) TESD Management Information System</t>
    </r>
    <r>
      <rPr>
        <sz val="10"/>
        <color indexed="8"/>
        <rFont val="Arial"/>
        <family val="2"/>
      </rPr>
      <t xml:space="preserve"> (no annual breakdown)</t>
    </r>
  </si>
  <si>
    <r>
      <t xml:space="preserve">(iv) TESDA Development Fund
</t>
    </r>
    <r>
      <rPr>
        <sz val="10"/>
        <color indexed="8"/>
        <rFont val="Arial"/>
        <family val="2"/>
      </rPr>
      <t>(no annual breakdown)</t>
    </r>
  </si>
  <si>
    <r>
      <t xml:space="preserve">(ii) Sustainable Livelihood Program </t>
    </r>
    <r>
      <rPr>
        <sz val="10"/>
        <color indexed="8"/>
        <rFont val="Arial"/>
        <family val="2"/>
      </rPr>
      <t>(no annual breakdown of ODA grant)</t>
    </r>
  </si>
  <si>
    <r>
      <rPr>
        <sz val="10"/>
        <color indexed="8"/>
        <rFont val="Arial"/>
        <family val="2"/>
      </rPr>
      <t>(a) No. of conflict affected barangays provided with 
- Livelihood Activities
- Core Shelter (new indicator)
(b) No. of core shelter unit to be constructed</t>
    </r>
  </si>
  <si>
    <t>Continuing Investment Targets</t>
  </si>
  <si>
    <t>Total Investment Targets</t>
  </si>
  <si>
    <t>Region-Specific</t>
  </si>
</sst>
</file>

<file path=xl/styles.xml><?xml version="1.0" encoding="utf-8"?>
<styleSheet xmlns="http://schemas.openxmlformats.org/spreadsheetml/2006/main">
  <numFmts count="4">
    <numFmt numFmtId="43" formatCode="_(* #,##0.00_);_(* \(#,##0.00\);_(* &quot;-&quot;??_);_(@_)"/>
    <numFmt numFmtId="164" formatCode="#,##0,_);\(#,##0,\)"/>
    <numFmt numFmtId="165" formatCode="#,##0.000,_);\(#,##0.000,\)"/>
    <numFmt numFmtId="166" formatCode="_(* #,##0_);_(* \(#,##0\);_(* &quot;-&quot;??_);_(@_)"/>
  </numFmts>
  <fonts count="14">
    <font>
      <sz val="11"/>
      <color theme="1"/>
      <name val="Calibri"/>
      <family val="2"/>
      <scheme val="minor"/>
    </font>
    <font>
      <sz val="11"/>
      <color indexed="8"/>
      <name val="Calibri"/>
      <family val="2"/>
    </font>
    <font>
      <b/>
      <sz val="10"/>
      <name val="Arial"/>
      <family val="2"/>
    </font>
    <font>
      <sz val="10"/>
      <name val="Arial"/>
      <family val="2"/>
    </font>
    <font>
      <sz val="10"/>
      <color indexed="8"/>
      <name val="Arial"/>
      <family val="2"/>
    </font>
    <font>
      <vertAlign val="superscript"/>
      <sz val="10"/>
      <color indexed="8"/>
      <name val="Arial"/>
      <family val="2"/>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1"/>
      <name val="Calibri"/>
      <family val="2"/>
      <scheme val="minor"/>
    </font>
    <font>
      <sz val="10"/>
      <color theme="1"/>
      <name val="Arial"/>
      <family val="2"/>
    </font>
    <font>
      <b/>
      <sz val="10"/>
      <color rgb="FFFF0000"/>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6" fillId="0" borderId="0" applyFont="0" applyFill="0" applyBorder="0" applyAlignment="0" applyProtection="0"/>
  </cellStyleXfs>
  <cellXfs count="86">
    <xf numFmtId="0" fontId="0" fillId="0" borderId="0" xfId="0"/>
    <xf numFmtId="0" fontId="8" fillId="2" borderId="0" xfId="0" applyFont="1" applyFill="1" applyBorder="1" applyAlignment="1">
      <alignment vertical="center" wrapText="1"/>
    </xf>
    <xf numFmtId="164" fontId="9" fillId="2" borderId="0" xfId="0" applyNumberFormat="1" applyFont="1" applyFill="1" applyBorder="1" applyAlignment="1">
      <alignment vertical="center" wrapText="1"/>
    </xf>
    <xf numFmtId="164" fontId="8" fillId="2" borderId="0" xfId="0" applyNumberFormat="1" applyFont="1" applyFill="1" applyBorder="1" applyAlignment="1">
      <alignment vertical="center" wrapText="1"/>
    </xf>
    <xf numFmtId="0" fontId="8" fillId="2" borderId="0" xfId="0" applyFont="1" applyFill="1" applyBorder="1" applyAlignment="1">
      <alignment horizontal="left" vertical="center" wrapText="1"/>
    </xf>
    <xf numFmtId="165" fontId="9" fillId="2" borderId="0" xfId="0" applyNumberFormat="1"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Alignment="1">
      <alignment horizontal="center"/>
    </xf>
    <xf numFmtId="0" fontId="0" fillId="0" borderId="0" xfId="0" applyFont="1" applyFill="1"/>
    <xf numFmtId="0" fontId="0" fillId="2" borderId="0" xfId="0" applyFont="1" applyFill="1"/>
    <xf numFmtId="0" fontId="10" fillId="0" borderId="0" xfId="0" applyFont="1" applyAlignment="1">
      <alignment wrapText="1"/>
    </xf>
    <xf numFmtId="0" fontId="8" fillId="0" borderId="0"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2" borderId="0" xfId="0" applyFont="1" applyFill="1" applyBorder="1" applyAlignment="1">
      <alignment vertical="center" wrapText="1"/>
    </xf>
    <xf numFmtId="9" fontId="2" fillId="2" borderId="2" xfId="5"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11" fillId="2"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66" fontId="13" fillId="2" borderId="1" xfId="3"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1" fillId="0" borderId="1" xfId="0" applyFont="1" applyBorder="1" applyAlignment="1">
      <alignment horizontal="center" vertical="center"/>
    </xf>
    <xf numFmtId="0" fontId="3" fillId="2" borderId="1" xfId="0" applyFont="1" applyFill="1" applyBorder="1" applyAlignment="1">
      <alignment horizontal="left" vertical="top" wrapText="1"/>
    </xf>
    <xf numFmtId="0" fontId="11" fillId="0" borderId="1" xfId="0" applyFont="1" applyBorder="1" applyAlignment="1">
      <alignment horizontal="left" vertical="top" wrapText="1"/>
    </xf>
    <xf numFmtId="9" fontId="11" fillId="2" borderId="1" xfId="5" applyFont="1" applyFill="1" applyBorder="1" applyAlignment="1">
      <alignment horizontal="left" vertical="top" wrapText="1"/>
    </xf>
    <xf numFmtId="0" fontId="11" fillId="0" borderId="1" xfId="0" applyFont="1" applyFill="1" applyBorder="1" applyAlignment="1">
      <alignment horizontal="left" vertical="top"/>
    </xf>
    <xf numFmtId="0" fontId="11" fillId="0" borderId="1" xfId="0" applyFont="1" applyFill="1" applyBorder="1" applyAlignment="1">
      <alignment horizontal="center" vertical="center"/>
    </xf>
    <xf numFmtId="0" fontId="11" fillId="0" borderId="1" xfId="0" quotePrefix="1" applyFont="1" applyFill="1" applyBorder="1" applyAlignment="1">
      <alignment horizontal="center" vertical="center" wrapText="1"/>
    </xf>
    <xf numFmtId="0" fontId="11" fillId="0" borderId="1" xfId="0" quotePrefix="1" applyFont="1" applyFill="1" applyBorder="1" applyAlignment="1">
      <alignment horizontal="center" vertical="center"/>
    </xf>
    <xf numFmtId="164" fontId="11" fillId="2" borderId="1" xfId="0" applyNumberFormat="1" applyFont="1" applyFill="1" applyBorder="1" applyAlignment="1">
      <alignment horizontal="right" vertical="top" wrapText="1"/>
    </xf>
    <xf numFmtId="0" fontId="11" fillId="0" borderId="1" xfId="0" applyFont="1" applyFill="1" applyBorder="1" applyAlignment="1">
      <alignment horizontal="right" vertical="top" wrapText="1"/>
    </xf>
    <xf numFmtId="0" fontId="11" fillId="2" borderId="1" xfId="0" applyFont="1" applyFill="1" applyBorder="1" applyAlignment="1">
      <alignment horizontal="right" vertical="top" wrapText="1"/>
    </xf>
    <xf numFmtId="43" fontId="11" fillId="2" borderId="1" xfId="0" applyNumberFormat="1" applyFont="1" applyFill="1" applyBorder="1" applyAlignment="1">
      <alignment horizontal="right" vertical="top" wrapText="1"/>
    </xf>
    <xf numFmtId="166" fontId="11" fillId="2" borderId="1" xfId="3" applyNumberFormat="1" applyFont="1" applyFill="1" applyBorder="1" applyAlignment="1">
      <alignment horizontal="right" vertical="top" wrapText="1"/>
    </xf>
    <xf numFmtId="43" fontId="11" fillId="2" borderId="1" xfId="3" applyNumberFormat="1" applyFont="1" applyFill="1" applyBorder="1" applyAlignment="1">
      <alignment horizontal="right" vertical="top" wrapText="1"/>
    </xf>
    <xf numFmtId="43" fontId="11" fillId="0" borderId="1" xfId="0" applyNumberFormat="1" applyFont="1" applyFill="1" applyBorder="1" applyAlignment="1">
      <alignment horizontal="right" vertical="top" wrapText="1"/>
    </xf>
    <xf numFmtId="43" fontId="11" fillId="0" borderId="1" xfId="3" applyNumberFormat="1" applyFont="1" applyFill="1" applyBorder="1" applyAlignment="1">
      <alignment horizontal="right" vertical="top" wrapText="1"/>
    </xf>
    <xf numFmtId="43" fontId="11" fillId="0" borderId="1" xfId="0" applyNumberFormat="1" applyFont="1" applyBorder="1" applyAlignment="1">
      <alignment horizontal="right" vertical="top" wrapText="1"/>
    </xf>
    <xf numFmtId="43" fontId="11" fillId="2" borderId="1" xfId="3" applyNumberFormat="1" applyFont="1" applyFill="1" applyBorder="1" applyAlignment="1">
      <alignment horizontal="right" vertical="top"/>
    </xf>
    <xf numFmtId="43" fontId="11" fillId="2" borderId="1" xfId="1" applyNumberFormat="1" applyFont="1" applyFill="1" applyBorder="1" applyAlignment="1">
      <alignment horizontal="right" vertical="top" wrapText="1"/>
    </xf>
    <xf numFmtId="43" fontId="11" fillId="0" borderId="1" xfId="3" applyNumberFormat="1" applyFont="1" applyFill="1" applyBorder="1" applyAlignment="1">
      <alignment horizontal="right" vertical="top"/>
    </xf>
    <xf numFmtId="43" fontId="11" fillId="0" borderId="1" xfId="1" applyNumberFormat="1" applyFont="1" applyFill="1" applyBorder="1" applyAlignment="1">
      <alignment horizontal="right" vertical="top" wrapText="1"/>
    </xf>
    <xf numFmtId="43" fontId="11" fillId="0" borderId="1" xfId="0" applyNumberFormat="1" applyFont="1" applyFill="1" applyBorder="1" applyAlignment="1">
      <alignment horizontal="right" vertical="top"/>
    </xf>
    <xf numFmtId="43" fontId="11" fillId="2" borderId="1" xfId="0" applyNumberFormat="1" applyFont="1" applyFill="1" applyBorder="1" applyAlignment="1">
      <alignment horizontal="right" vertical="top"/>
    </xf>
    <xf numFmtId="43" fontId="11" fillId="0" borderId="1" xfId="1" applyNumberFormat="1" applyFont="1" applyFill="1" applyBorder="1" applyAlignment="1">
      <alignment horizontal="right" vertical="top"/>
    </xf>
    <xf numFmtId="0" fontId="4" fillId="2"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43" fontId="13" fillId="0" borderId="1" xfId="0" applyNumberFormat="1" applyFont="1" applyFill="1" applyBorder="1" applyAlignment="1">
      <alignment horizontal="right" vertical="top" wrapText="1"/>
    </xf>
    <xf numFmtId="43" fontId="13" fillId="2" borderId="1" xfId="1" applyNumberFormat="1" applyFont="1" applyFill="1" applyBorder="1" applyAlignment="1">
      <alignment horizontal="right" vertical="top" wrapText="1"/>
    </xf>
    <xf numFmtId="43" fontId="13" fillId="0" borderId="1" xfId="1" applyNumberFormat="1" applyFont="1" applyFill="1" applyBorder="1" applyAlignment="1">
      <alignment horizontal="right" vertical="top" wrapText="1"/>
    </xf>
    <xf numFmtId="43" fontId="13" fillId="2" borderId="1" xfId="0" applyNumberFormat="1" applyFont="1" applyFill="1" applyBorder="1" applyAlignment="1">
      <alignment horizontal="right" vertical="top" wrapText="1"/>
    </xf>
    <xf numFmtId="164" fontId="2" fillId="2" borderId="1" xfId="0" applyNumberFormat="1" applyFont="1" applyFill="1" applyBorder="1" applyAlignment="1">
      <alignment horizontal="center" vertical="center" wrapText="1"/>
    </xf>
    <xf numFmtId="166" fontId="13" fillId="2" borderId="1" xfId="3" applyNumberFormat="1" applyFont="1" applyFill="1" applyBorder="1" applyAlignment="1">
      <alignment horizontal="center" vertical="center" wrapText="1"/>
    </xf>
    <xf numFmtId="0" fontId="8" fillId="2" borderId="0" xfId="0" applyFont="1" applyFill="1" applyBorder="1" applyAlignment="1">
      <alignment horizontal="left" vertical="center" wrapText="1"/>
    </xf>
    <xf numFmtId="164" fontId="2" fillId="2" borderId="1" xfId="0" applyNumberFormat="1" applyFont="1" applyFill="1" applyBorder="1" applyAlignment="1">
      <alignment horizontal="center" vertical="center" wrapText="1"/>
    </xf>
    <xf numFmtId="164" fontId="2" fillId="2" borderId="1" xfId="0" quotePrefix="1"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4" fontId="2" fillId="2" borderId="4" xfId="0" quotePrefix="1" applyNumberFormat="1" applyFont="1" applyFill="1" applyBorder="1" applyAlignment="1">
      <alignment horizontal="center" vertical="center" wrapText="1"/>
    </xf>
    <xf numFmtId="2" fontId="8" fillId="0" borderId="0" xfId="0" applyNumberFormat="1"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9" fontId="2" fillId="2" borderId="3" xfId="5" applyFont="1" applyFill="1" applyBorder="1" applyAlignment="1">
      <alignment horizontal="center" vertical="center" wrapText="1"/>
    </xf>
    <xf numFmtId="9" fontId="2" fillId="2" borderId="7" xfId="5" applyFont="1" applyFill="1" applyBorder="1" applyAlignment="1">
      <alignment horizontal="center" vertical="center" wrapText="1"/>
    </xf>
    <xf numFmtId="166" fontId="13" fillId="2" borderId="1" xfId="3" applyNumberFormat="1" applyFont="1" applyFill="1" applyBorder="1" applyAlignment="1">
      <alignment horizontal="center" vertical="center" wrapText="1"/>
    </xf>
    <xf numFmtId="166" fontId="13" fillId="2" borderId="1" xfId="3" applyNumberFormat="1" applyFont="1" applyFill="1" applyBorder="1" applyAlignment="1">
      <alignment horizontal="center" vertical="top" wrapText="1"/>
    </xf>
  </cellXfs>
  <cellStyles count="6">
    <cellStyle name="Comma" xfId="1" builtinId="3"/>
    <cellStyle name="Comma 2" xfId="2"/>
    <cellStyle name="Comma 2 2" xfId="3"/>
    <cellStyle name="Comma 3" xfId="4"/>
    <cellStyle name="Normal" xfId="0" builtinId="0"/>
    <cellStyle name="Percent" xfId="5"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92"/>
  <sheetViews>
    <sheetView tabSelected="1" view="pageBreakPreview" zoomScale="80" zoomScaleNormal="82" zoomScaleSheetLayoutView="80" workbookViewId="0">
      <pane xSplit="1" ySplit="4" topLeftCell="B17" activePane="bottomRight" state="frozen"/>
      <selection activeCell="A22" sqref="A22"/>
      <selection pane="topRight" activeCell="A22" sqref="A22"/>
      <selection pane="bottomLeft" activeCell="A22" sqref="A22"/>
      <selection pane="bottomRight" activeCell="D2" sqref="D2:D3"/>
    </sheetView>
  </sheetViews>
  <sheetFormatPr defaultRowHeight="12.75"/>
  <cols>
    <col min="1" max="1" width="45.7109375" style="1" customWidth="1"/>
    <col min="2" max="2" width="10.7109375" style="1" customWidth="1"/>
    <col min="3" max="3" width="45.7109375" style="1" customWidth="1"/>
    <col min="4" max="4" width="15.7109375" style="1" customWidth="1"/>
    <col min="5" max="5" width="15.7109375" style="4" customWidth="1"/>
    <col min="6" max="6" width="10.7109375" style="4" customWidth="1"/>
    <col min="7" max="7" width="15.7109375" style="4" customWidth="1"/>
    <col min="8" max="8" width="23.7109375" style="4" customWidth="1"/>
    <col min="9" max="9" width="15.7109375" style="4" customWidth="1"/>
    <col min="10" max="14" width="20.7109375" style="3" customWidth="1"/>
    <col min="15" max="15" width="20.7109375" style="2" customWidth="1"/>
    <col min="16" max="20" width="20.7109375" style="3" customWidth="1"/>
    <col min="21" max="27" width="20.7109375" style="2" customWidth="1"/>
    <col min="28" max="32" width="20.7109375" style="3" customWidth="1"/>
    <col min="33" max="33" width="20.7109375" style="2" customWidth="1"/>
    <col min="34" max="38" width="20.7109375" style="3" customWidth="1"/>
    <col min="39" max="39" width="20.7109375" style="2" customWidth="1"/>
    <col min="40" max="51" width="20.7109375" style="1" customWidth="1"/>
    <col min="52" max="16384" width="9.140625" style="1"/>
  </cols>
  <sheetData>
    <row r="1" spans="1:51">
      <c r="A1" s="75" t="s">
        <v>264</v>
      </c>
      <c r="B1" s="75" t="s">
        <v>168</v>
      </c>
      <c r="C1" s="75" t="s">
        <v>247</v>
      </c>
      <c r="D1" s="78" t="s">
        <v>167</v>
      </c>
      <c r="E1" s="79"/>
      <c r="F1" s="75" t="s">
        <v>166</v>
      </c>
      <c r="G1" s="75" t="s">
        <v>165</v>
      </c>
      <c r="H1" s="75" t="s">
        <v>169</v>
      </c>
      <c r="I1" s="75" t="s">
        <v>164</v>
      </c>
      <c r="J1" s="70" t="s">
        <v>240</v>
      </c>
      <c r="K1" s="71"/>
      <c r="L1" s="71"/>
      <c r="M1" s="71"/>
      <c r="N1" s="71"/>
      <c r="O1" s="72"/>
      <c r="P1" s="70" t="s">
        <v>240</v>
      </c>
      <c r="Q1" s="71"/>
      <c r="R1" s="71"/>
      <c r="S1" s="71"/>
      <c r="T1" s="71"/>
      <c r="U1" s="72"/>
      <c r="V1" s="70" t="s">
        <v>240</v>
      </c>
      <c r="W1" s="71"/>
      <c r="X1" s="71"/>
      <c r="Y1" s="71"/>
      <c r="Z1" s="71"/>
      <c r="AA1" s="72"/>
      <c r="AB1" s="70" t="s">
        <v>240</v>
      </c>
      <c r="AC1" s="71"/>
      <c r="AD1" s="71"/>
      <c r="AE1" s="71"/>
      <c r="AF1" s="71"/>
      <c r="AG1" s="72"/>
      <c r="AH1" s="68" t="s">
        <v>240</v>
      </c>
      <c r="AI1" s="68"/>
      <c r="AJ1" s="68"/>
      <c r="AK1" s="68"/>
      <c r="AL1" s="68"/>
      <c r="AM1" s="68"/>
      <c r="AN1" s="85" t="s">
        <v>240</v>
      </c>
      <c r="AO1" s="85"/>
      <c r="AP1" s="85"/>
      <c r="AQ1" s="85"/>
      <c r="AR1" s="85"/>
      <c r="AS1" s="85"/>
      <c r="AT1" s="80" t="s">
        <v>240</v>
      </c>
      <c r="AU1" s="80"/>
      <c r="AV1" s="80"/>
      <c r="AW1" s="80"/>
      <c r="AX1" s="80"/>
      <c r="AY1" s="80"/>
    </row>
    <row r="2" spans="1:51" ht="25.5" customHeight="1">
      <c r="A2" s="76"/>
      <c r="B2" s="76"/>
      <c r="C2" s="76"/>
      <c r="D2" s="82" t="s">
        <v>248</v>
      </c>
      <c r="E2" s="82" t="s">
        <v>163</v>
      </c>
      <c r="F2" s="76"/>
      <c r="G2" s="76"/>
      <c r="H2" s="76"/>
      <c r="I2" s="76"/>
      <c r="J2" s="69" t="s">
        <v>266</v>
      </c>
      <c r="K2" s="68"/>
      <c r="L2" s="68"/>
      <c r="M2" s="68"/>
      <c r="N2" s="68"/>
      <c r="O2" s="68"/>
      <c r="P2" s="69" t="s">
        <v>265</v>
      </c>
      <c r="Q2" s="68"/>
      <c r="R2" s="68"/>
      <c r="S2" s="68"/>
      <c r="T2" s="68"/>
      <c r="U2" s="68"/>
      <c r="V2" s="73" t="s">
        <v>162</v>
      </c>
      <c r="W2" s="71"/>
      <c r="X2" s="71"/>
      <c r="Y2" s="71"/>
      <c r="Z2" s="71"/>
      <c r="AA2" s="72"/>
      <c r="AB2" s="69" t="s">
        <v>161</v>
      </c>
      <c r="AC2" s="68"/>
      <c r="AD2" s="68"/>
      <c r="AE2" s="68"/>
      <c r="AF2" s="68"/>
      <c r="AG2" s="68"/>
      <c r="AH2" s="68" t="s">
        <v>249</v>
      </c>
      <c r="AI2" s="69"/>
      <c r="AJ2" s="69"/>
      <c r="AK2" s="69"/>
      <c r="AL2" s="69"/>
      <c r="AM2" s="69"/>
      <c r="AN2" s="84" t="s">
        <v>273</v>
      </c>
      <c r="AO2" s="84"/>
      <c r="AP2" s="84"/>
      <c r="AQ2" s="84"/>
      <c r="AR2" s="84"/>
      <c r="AS2" s="84"/>
      <c r="AT2" s="81" t="s">
        <v>241</v>
      </c>
      <c r="AU2" s="81"/>
      <c r="AV2" s="81"/>
      <c r="AW2" s="81"/>
      <c r="AX2" s="81"/>
      <c r="AY2" s="81"/>
    </row>
    <row r="3" spans="1:51" ht="32.25" customHeight="1">
      <c r="A3" s="77"/>
      <c r="B3" s="77"/>
      <c r="C3" s="77"/>
      <c r="D3" s="83"/>
      <c r="E3" s="83"/>
      <c r="F3" s="77"/>
      <c r="G3" s="77"/>
      <c r="H3" s="77"/>
      <c r="I3" s="77"/>
      <c r="J3" s="25" t="s">
        <v>158</v>
      </c>
      <c r="K3" s="25" t="s">
        <v>160</v>
      </c>
      <c r="L3" s="25" t="s">
        <v>156</v>
      </c>
      <c r="M3" s="25" t="s">
        <v>155</v>
      </c>
      <c r="N3" s="25" t="s">
        <v>154</v>
      </c>
      <c r="O3" s="25" t="s">
        <v>159</v>
      </c>
      <c r="P3" s="25" t="s">
        <v>158</v>
      </c>
      <c r="Q3" s="25" t="s">
        <v>157</v>
      </c>
      <c r="R3" s="25" t="s">
        <v>156</v>
      </c>
      <c r="S3" s="25" t="s">
        <v>155</v>
      </c>
      <c r="T3" s="25" t="s">
        <v>154</v>
      </c>
      <c r="U3" s="25" t="s">
        <v>159</v>
      </c>
      <c r="V3" s="25" t="s">
        <v>158</v>
      </c>
      <c r="W3" s="25" t="s">
        <v>160</v>
      </c>
      <c r="X3" s="25" t="s">
        <v>156</v>
      </c>
      <c r="Y3" s="25" t="s">
        <v>155</v>
      </c>
      <c r="Z3" s="25" t="s">
        <v>154</v>
      </c>
      <c r="AA3" s="25" t="s">
        <v>159</v>
      </c>
      <c r="AB3" s="25" t="s">
        <v>158</v>
      </c>
      <c r="AC3" s="25" t="s">
        <v>160</v>
      </c>
      <c r="AD3" s="25" t="s">
        <v>156</v>
      </c>
      <c r="AE3" s="25" t="s">
        <v>155</v>
      </c>
      <c r="AF3" s="25" t="s">
        <v>154</v>
      </c>
      <c r="AG3" s="25" t="s">
        <v>159</v>
      </c>
      <c r="AH3" s="25" t="s">
        <v>158</v>
      </c>
      <c r="AI3" s="25" t="s">
        <v>157</v>
      </c>
      <c r="AJ3" s="25" t="s">
        <v>156</v>
      </c>
      <c r="AK3" s="25" t="s">
        <v>155</v>
      </c>
      <c r="AL3" s="25" t="s">
        <v>154</v>
      </c>
      <c r="AM3" s="65" t="s">
        <v>159</v>
      </c>
      <c r="AN3" s="28" t="s">
        <v>158</v>
      </c>
      <c r="AO3" s="28" t="s">
        <v>157</v>
      </c>
      <c r="AP3" s="28" t="s">
        <v>156</v>
      </c>
      <c r="AQ3" s="28" t="s">
        <v>155</v>
      </c>
      <c r="AR3" s="28" t="s">
        <v>154</v>
      </c>
      <c r="AS3" s="66" t="s">
        <v>159</v>
      </c>
      <c r="AT3" s="24" t="s">
        <v>158</v>
      </c>
      <c r="AU3" s="24" t="s">
        <v>157</v>
      </c>
      <c r="AV3" s="24" t="s">
        <v>156</v>
      </c>
      <c r="AW3" s="24" t="s">
        <v>155</v>
      </c>
      <c r="AX3" s="24" t="s">
        <v>154</v>
      </c>
      <c r="AY3" s="24" t="s">
        <v>153</v>
      </c>
    </row>
    <row r="4" spans="1:51">
      <c r="A4" s="27" t="s">
        <v>170</v>
      </c>
      <c r="B4" s="18" t="s">
        <v>171</v>
      </c>
      <c r="C4" s="27" t="s">
        <v>250</v>
      </c>
      <c r="D4" s="27" t="s">
        <v>172</v>
      </c>
      <c r="E4" s="27" t="s">
        <v>152</v>
      </c>
      <c r="F4" s="27" t="s">
        <v>151</v>
      </c>
      <c r="G4" s="19" t="s">
        <v>150</v>
      </c>
      <c r="H4" s="19" t="s">
        <v>149</v>
      </c>
      <c r="I4" s="19" t="s">
        <v>148</v>
      </c>
      <c r="J4" s="19" t="s">
        <v>147</v>
      </c>
      <c r="K4" s="19" t="s">
        <v>146</v>
      </c>
      <c r="L4" s="19" t="s">
        <v>145</v>
      </c>
      <c r="M4" s="19" t="s">
        <v>144</v>
      </c>
      <c r="N4" s="19" t="s">
        <v>143</v>
      </c>
      <c r="O4" s="19" t="s">
        <v>142</v>
      </c>
      <c r="P4" s="19" t="s">
        <v>141</v>
      </c>
      <c r="Q4" s="19" t="s">
        <v>140</v>
      </c>
      <c r="R4" s="19" t="s">
        <v>173</v>
      </c>
      <c r="S4" s="19" t="s">
        <v>139</v>
      </c>
      <c r="T4" s="19" t="s">
        <v>138</v>
      </c>
      <c r="U4" s="19" t="s">
        <v>137</v>
      </c>
      <c r="V4" s="19" t="s">
        <v>136</v>
      </c>
      <c r="W4" s="19" t="s">
        <v>135</v>
      </c>
      <c r="X4" s="19" t="s">
        <v>134</v>
      </c>
      <c r="Y4" s="19" t="s">
        <v>133</v>
      </c>
      <c r="Z4" s="19" t="s">
        <v>132</v>
      </c>
      <c r="AA4" s="19" t="s">
        <v>131</v>
      </c>
      <c r="AB4" s="19" t="s">
        <v>130</v>
      </c>
      <c r="AC4" s="19" t="s">
        <v>129</v>
      </c>
      <c r="AD4" s="19" t="s">
        <v>128</v>
      </c>
      <c r="AE4" s="19" t="s">
        <v>127</v>
      </c>
      <c r="AF4" s="19" t="s">
        <v>126</v>
      </c>
      <c r="AG4" s="26" t="s">
        <v>125</v>
      </c>
      <c r="AH4" s="26" t="s">
        <v>124</v>
      </c>
      <c r="AI4" s="26" t="s">
        <v>123</v>
      </c>
      <c r="AJ4" s="26" t="s">
        <v>122</v>
      </c>
      <c r="AK4" s="26" t="s">
        <v>121</v>
      </c>
      <c r="AL4" s="26" t="s">
        <v>120</v>
      </c>
      <c r="AM4" s="20" t="s">
        <v>119</v>
      </c>
      <c r="AN4" s="21" t="s">
        <v>118</v>
      </c>
      <c r="AO4" s="21" t="s">
        <v>174</v>
      </c>
      <c r="AP4" s="21" t="s">
        <v>175</v>
      </c>
      <c r="AQ4" s="21" t="s">
        <v>176</v>
      </c>
      <c r="AR4" s="21" t="s">
        <v>177</v>
      </c>
      <c r="AS4" s="26" t="s">
        <v>178</v>
      </c>
      <c r="AT4" s="26" t="s">
        <v>179</v>
      </c>
      <c r="AU4" s="26" t="s">
        <v>180</v>
      </c>
      <c r="AV4" s="26" t="s">
        <v>181</v>
      </c>
      <c r="AW4" s="26" t="s">
        <v>182</v>
      </c>
      <c r="AX4" s="26" t="s">
        <v>183</v>
      </c>
      <c r="AY4" s="26" t="s">
        <v>261</v>
      </c>
    </row>
    <row r="5" spans="1:51" ht="16.5" customHeight="1">
      <c r="A5" s="30" t="s">
        <v>117</v>
      </c>
      <c r="B5" s="22"/>
      <c r="C5" s="22"/>
      <c r="D5" s="13"/>
      <c r="E5" s="13"/>
      <c r="F5" s="13"/>
      <c r="G5" s="13"/>
      <c r="H5" s="13"/>
      <c r="I5" s="13"/>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2"/>
      <c r="AO5" s="42"/>
      <c r="AP5" s="42"/>
      <c r="AQ5" s="42"/>
      <c r="AR5" s="42"/>
      <c r="AS5" s="42"/>
      <c r="AT5" s="43"/>
      <c r="AU5" s="43"/>
      <c r="AV5" s="43"/>
      <c r="AW5" s="43"/>
      <c r="AX5" s="43"/>
      <c r="AY5" s="44"/>
    </row>
    <row r="6" spans="1:51" ht="25.5">
      <c r="A6" s="30" t="s">
        <v>116</v>
      </c>
      <c r="B6" s="22"/>
      <c r="C6" s="22"/>
      <c r="D6" s="13"/>
      <c r="E6" s="13"/>
      <c r="F6" s="13"/>
      <c r="G6" s="13"/>
      <c r="H6" s="13"/>
      <c r="I6" s="13"/>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2"/>
      <c r="AO6" s="42"/>
      <c r="AP6" s="42"/>
      <c r="AQ6" s="42"/>
      <c r="AR6" s="42"/>
      <c r="AS6" s="42"/>
      <c r="AT6" s="43"/>
      <c r="AU6" s="43"/>
      <c r="AV6" s="43"/>
      <c r="AW6" s="43"/>
      <c r="AX6" s="43"/>
      <c r="AY6" s="44"/>
    </row>
    <row r="7" spans="1:51" ht="28.5" customHeight="1">
      <c r="A7" s="30" t="s">
        <v>115</v>
      </c>
      <c r="B7" s="22"/>
      <c r="C7" s="22"/>
      <c r="D7" s="13"/>
      <c r="E7" s="13"/>
      <c r="F7" s="13"/>
      <c r="G7" s="13"/>
      <c r="H7" s="13"/>
      <c r="I7" s="13"/>
      <c r="J7" s="41"/>
      <c r="K7" s="41"/>
      <c r="L7" s="41"/>
      <c r="M7" s="41"/>
      <c r="N7" s="41"/>
      <c r="O7" s="45"/>
      <c r="P7" s="41"/>
      <c r="Q7" s="41"/>
      <c r="R7" s="41"/>
      <c r="S7" s="41"/>
      <c r="T7" s="41"/>
      <c r="U7" s="45"/>
      <c r="V7" s="41"/>
      <c r="W7" s="41"/>
      <c r="X7" s="41"/>
      <c r="Y7" s="41"/>
      <c r="Z7" s="41"/>
      <c r="AA7" s="45"/>
      <c r="AB7" s="41"/>
      <c r="AC7" s="41"/>
      <c r="AD7" s="41"/>
      <c r="AE7" s="41"/>
      <c r="AF7" s="41"/>
      <c r="AG7" s="45"/>
      <c r="AH7" s="45"/>
      <c r="AI7" s="45"/>
      <c r="AJ7" s="45"/>
      <c r="AK7" s="45"/>
      <c r="AL7" s="45"/>
      <c r="AM7" s="45"/>
      <c r="AN7" s="42"/>
      <c r="AO7" s="42"/>
      <c r="AP7" s="42"/>
      <c r="AQ7" s="42"/>
      <c r="AR7" s="42"/>
      <c r="AS7" s="42"/>
      <c r="AT7" s="43"/>
      <c r="AU7" s="43"/>
      <c r="AV7" s="43"/>
      <c r="AW7" s="43"/>
      <c r="AX7" s="43"/>
      <c r="AY7" s="44"/>
    </row>
    <row r="8" spans="1:51" ht="25.5">
      <c r="A8" s="30" t="s">
        <v>114</v>
      </c>
      <c r="B8" s="22"/>
      <c r="C8" s="22"/>
      <c r="D8" s="13"/>
      <c r="E8" s="13"/>
      <c r="F8" s="13"/>
      <c r="G8" s="13"/>
      <c r="H8" s="13"/>
      <c r="I8" s="13"/>
      <c r="J8" s="41"/>
      <c r="K8" s="41"/>
      <c r="L8" s="41"/>
      <c r="M8" s="41"/>
      <c r="N8" s="41"/>
      <c r="O8" s="45"/>
      <c r="P8" s="41"/>
      <c r="Q8" s="41"/>
      <c r="R8" s="41"/>
      <c r="S8" s="41"/>
      <c r="T8" s="41"/>
      <c r="U8" s="45"/>
      <c r="V8" s="41"/>
      <c r="W8" s="41"/>
      <c r="X8" s="41"/>
      <c r="Y8" s="41"/>
      <c r="Z8" s="41"/>
      <c r="AA8" s="45"/>
      <c r="AB8" s="41"/>
      <c r="AC8" s="41"/>
      <c r="AD8" s="41"/>
      <c r="AE8" s="41"/>
      <c r="AF8" s="41"/>
      <c r="AG8" s="45"/>
      <c r="AH8" s="45"/>
      <c r="AI8" s="45"/>
      <c r="AJ8" s="45"/>
      <c r="AK8" s="45"/>
      <c r="AL8" s="45"/>
      <c r="AM8" s="45"/>
      <c r="AN8" s="42"/>
      <c r="AO8" s="42"/>
      <c r="AP8" s="42"/>
      <c r="AQ8" s="42"/>
      <c r="AR8" s="42"/>
      <c r="AS8" s="42"/>
      <c r="AT8" s="43"/>
      <c r="AU8" s="43"/>
      <c r="AV8" s="43"/>
      <c r="AW8" s="43"/>
      <c r="AX8" s="43"/>
      <c r="AY8" s="44"/>
    </row>
    <row r="9" spans="1:51" ht="31.5" customHeight="1">
      <c r="A9" s="30" t="s">
        <v>113</v>
      </c>
      <c r="B9" s="22"/>
      <c r="C9" s="22"/>
      <c r="D9" s="13"/>
      <c r="E9" s="13"/>
      <c r="F9" s="13"/>
      <c r="G9" s="13"/>
      <c r="H9" s="13"/>
      <c r="I9" s="13"/>
      <c r="J9" s="41"/>
      <c r="K9" s="41"/>
      <c r="L9" s="41"/>
      <c r="M9" s="41"/>
      <c r="N9" s="41"/>
      <c r="O9" s="45"/>
      <c r="P9" s="41"/>
      <c r="Q9" s="41"/>
      <c r="R9" s="41"/>
      <c r="S9" s="41"/>
      <c r="T9" s="41"/>
      <c r="U9" s="45"/>
      <c r="V9" s="41"/>
      <c r="W9" s="41"/>
      <c r="X9" s="41"/>
      <c r="Y9" s="41"/>
      <c r="Z9" s="41"/>
      <c r="AA9" s="45"/>
      <c r="AB9" s="41"/>
      <c r="AC9" s="41"/>
      <c r="AD9" s="41"/>
      <c r="AE9" s="41"/>
      <c r="AF9" s="41"/>
      <c r="AG9" s="45"/>
      <c r="AH9" s="45"/>
      <c r="AI9" s="45"/>
      <c r="AJ9" s="45"/>
      <c r="AK9" s="45"/>
      <c r="AL9" s="45"/>
      <c r="AM9" s="45"/>
      <c r="AN9" s="42"/>
      <c r="AO9" s="42"/>
      <c r="AP9" s="42"/>
      <c r="AQ9" s="42"/>
      <c r="AR9" s="42"/>
      <c r="AS9" s="42"/>
      <c r="AT9" s="43"/>
      <c r="AU9" s="43"/>
      <c r="AV9" s="43"/>
      <c r="AW9" s="43"/>
      <c r="AX9" s="43"/>
      <c r="AY9" s="44"/>
    </row>
    <row r="10" spans="1:51" ht="25.5">
      <c r="A10" s="31" t="s">
        <v>112</v>
      </c>
      <c r="B10" s="22" t="s">
        <v>89</v>
      </c>
      <c r="C10" s="22" t="s">
        <v>111</v>
      </c>
      <c r="D10" s="13" t="s">
        <v>1</v>
      </c>
      <c r="E10" s="13"/>
      <c r="F10" s="13">
        <v>6</v>
      </c>
      <c r="G10" s="13">
        <v>4</v>
      </c>
      <c r="H10" s="29" t="s">
        <v>110</v>
      </c>
      <c r="I10" s="15"/>
      <c r="J10" s="46">
        <v>12612283</v>
      </c>
      <c r="K10" s="46"/>
      <c r="L10" s="46"/>
      <c r="M10" s="46"/>
      <c r="N10" s="46"/>
      <c r="O10" s="46">
        <f>SUM(J10:N10)</f>
        <v>12612283</v>
      </c>
      <c r="P10" s="46">
        <v>35300000</v>
      </c>
      <c r="Q10" s="46"/>
      <c r="R10" s="46"/>
      <c r="S10" s="46"/>
      <c r="T10" s="46"/>
      <c r="U10" s="46">
        <f>SUM(P10:T10)</f>
        <v>35300000</v>
      </c>
      <c r="V10" s="46">
        <v>35300000</v>
      </c>
      <c r="W10" s="46"/>
      <c r="X10" s="46"/>
      <c r="Y10" s="46"/>
      <c r="Z10" s="46"/>
      <c r="AA10" s="46">
        <f>SUM(V10:Z10)</f>
        <v>35300000</v>
      </c>
      <c r="AB10" s="46">
        <v>35300000</v>
      </c>
      <c r="AC10" s="46"/>
      <c r="AD10" s="46"/>
      <c r="AE10" s="46"/>
      <c r="AF10" s="46"/>
      <c r="AG10" s="46">
        <f>SUM(AB10:AF10)</f>
        <v>35300000</v>
      </c>
      <c r="AH10" s="46">
        <f>J10+P10+V10+AB10</f>
        <v>118512283</v>
      </c>
      <c r="AI10" s="46"/>
      <c r="AJ10" s="46"/>
      <c r="AK10" s="46"/>
      <c r="AL10" s="46"/>
      <c r="AM10" s="46">
        <f>SUM(AH10:AL10)</f>
        <v>118512283</v>
      </c>
      <c r="AN10" s="47"/>
      <c r="AO10" s="47"/>
      <c r="AP10" s="47"/>
      <c r="AQ10" s="47"/>
      <c r="AR10" s="47"/>
      <c r="AS10" s="47"/>
      <c r="AT10" s="44">
        <f>SUM(AM10)</f>
        <v>118512283</v>
      </c>
      <c r="AU10" s="44"/>
      <c r="AV10" s="44"/>
      <c r="AW10" s="44"/>
      <c r="AX10" s="44"/>
      <c r="AY10" s="44">
        <f t="shared" ref="AY10:AY69" si="0">SUM(AT10:AX10)</f>
        <v>118512283</v>
      </c>
    </row>
    <row r="11" spans="1:51" ht="25.5">
      <c r="A11" s="32" t="s">
        <v>109</v>
      </c>
      <c r="B11" s="22"/>
      <c r="C11" s="22"/>
      <c r="D11" s="13"/>
      <c r="E11" s="13"/>
      <c r="F11" s="13"/>
      <c r="G11" s="13"/>
      <c r="H11" s="13"/>
      <c r="I11" s="15"/>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7"/>
      <c r="AO11" s="47"/>
      <c r="AP11" s="47"/>
      <c r="AQ11" s="47"/>
      <c r="AR11" s="47"/>
      <c r="AS11" s="47"/>
      <c r="AT11" s="44"/>
      <c r="AU11" s="44"/>
      <c r="AV11" s="44"/>
      <c r="AW11" s="44"/>
      <c r="AX11" s="44"/>
      <c r="AY11" s="44"/>
    </row>
    <row r="12" spans="1:51" ht="25.5">
      <c r="A12" s="32" t="s">
        <v>108</v>
      </c>
      <c r="B12" s="22"/>
      <c r="C12" s="22"/>
      <c r="D12" s="13"/>
      <c r="E12" s="13"/>
      <c r="F12" s="13"/>
      <c r="G12" s="13"/>
      <c r="H12" s="13"/>
      <c r="I12" s="15"/>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7"/>
      <c r="AO12" s="47"/>
      <c r="AP12" s="47"/>
      <c r="AQ12" s="47"/>
      <c r="AR12" s="47"/>
      <c r="AS12" s="47"/>
      <c r="AT12" s="44"/>
      <c r="AU12" s="44"/>
      <c r="AV12" s="44"/>
      <c r="AW12" s="44"/>
      <c r="AX12" s="44"/>
      <c r="AY12" s="44"/>
    </row>
    <row r="13" spans="1:51" ht="32.25" customHeight="1">
      <c r="A13" s="32" t="s">
        <v>107</v>
      </c>
      <c r="B13" s="22"/>
      <c r="C13" s="22"/>
      <c r="D13" s="13"/>
      <c r="E13" s="13"/>
      <c r="F13" s="13"/>
      <c r="G13" s="13"/>
      <c r="H13" s="13"/>
      <c r="I13" s="15"/>
      <c r="J13" s="46"/>
      <c r="K13" s="46"/>
      <c r="L13" s="46"/>
      <c r="M13" s="46"/>
      <c r="N13" s="46"/>
      <c r="O13" s="46"/>
      <c r="P13" s="46" t="s">
        <v>106</v>
      </c>
      <c r="Q13" s="46"/>
      <c r="R13" s="46"/>
      <c r="S13" s="46"/>
      <c r="T13" s="46"/>
      <c r="U13" s="46"/>
      <c r="V13" s="46"/>
      <c r="W13" s="46"/>
      <c r="X13" s="46"/>
      <c r="Y13" s="46"/>
      <c r="Z13" s="46"/>
      <c r="AA13" s="46"/>
      <c r="AB13" s="46"/>
      <c r="AC13" s="46"/>
      <c r="AD13" s="46"/>
      <c r="AE13" s="46"/>
      <c r="AF13" s="46"/>
      <c r="AG13" s="46"/>
      <c r="AH13" s="46"/>
      <c r="AI13" s="46"/>
      <c r="AJ13" s="46"/>
      <c r="AK13" s="46"/>
      <c r="AL13" s="46"/>
      <c r="AM13" s="46"/>
      <c r="AN13" s="47"/>
      <c r="AO13" s="47"/>
      <c r="AP13" s="47"/>
      <c r="AQ13" s="47"/>
      <c r="AR13" s="47"/>
      <c r="AS13" s="47"/>
      <c r="AT13" s="44"/>
      <c r="AU13" s="44"/>
      <c r="AV13" s="44"/>
      <c r="AW13" s="44"/>
      <c r="AX13" s="44"/>
      <c r="AY13" s="44"/>
    </row>
    <row r="14" spans="1:51" s="6" customFormat="1">
      <c r="A14" s="31" t="s">
        <v>105</v>
      </c>
      <c r="B14" s="23" t="s">
        <v>89</v>
      </c>
      <c r="C14" s="23" t="s">
        <v>104</v>
      </c>
      <c r="D14" s="12" t="s">
        <v>1</v>
      </c>
      <c r="E14" s="12"/>
      <c r="F14" s="12">
        <v>6</v>
      </c>
      <c r="G14" s="12">
        <v>4</v>
      </c>
      <c r="H14" s="29" t="s">
        <v>103</v>
      </c>
      <c r="I14" s="16"/>
      <c r="J14" s="48">
        <f>10772495</f>
        <v>10772495</v>
      </c>
      <c r="K14" s="48"/>
      <c r="L14" s="48"/>
      <c r="M14" s="48"/>
      <c r="N14" s="48"/>
      <c r="O14" s="48">
        <f>SUM(J14:N14)</f>
        <v>10772495</v>
      </c>
      <c r="P14" s="48">
        <f>1220000+1930000+5890000+4270000</f>
        <v>13310000</v>
      </c>
      <c r="Q14" s="48"/>
      <c r="R14" s="48"/>
      <c r="S14" s="48"/>
      <c r="T14" s="48"/>
      <c r="U14" s="48">
        <f>SUM(P14:T14)</f>
        <v>13310000</v>
      </c>
      <c r="V14" s="48">
        <f>3000000+410000+5510000+5000000</f>
        <v>13920000</v>
      </c>
      <c r="W14" s="48"/>
      <c r="X14" s="48"/>
      <c r="Y14" s="48"/>
      <c r="Z14" s="48"/>
      <c r="AA14" s="48">
        <f>SUM(V14:Z14)</f>
        <v>13920000</v>
      </c>
      <c r="AB14" s="48">
        <f>2740000+460000+1500000+5000000</f>
        <v>9700000</v>
      </c>
      <c r="AC14" s="48"/>
      <c r="AD14" s="48"/>
      <c r="AE14" s="48"/>
      <c r="AF14" s="48"/>
      <c r="AG14" s="48">
        <f>SUM(AB14:AF14)</f>
        <v>9700000</v>
      </c>
      <c r="AH14" s="48">
        <f>J14+P14+V14+AB14</f>
        <v>47702495</v>
      </c>
      <c r="AI14" s="48"/>
      <c r="AJ14" s="48"/>
      <c r="AK14" s="48"/>
      <c r="AL14" s="48"/>
      <c r="AM14" s="48">
        <f>SUM(AH14:AL14)</f>
        <v>47702495</v>
      </c>
      <c r="AN14" s="47"/>
      <c r="AO14" s="47"/>
      <c r="AP14" s="47"/>
      <c r="AQ14" s="47"/>
      <c r="AR14" s="47"/>
      <c r="AS14" s="47"/>
      <c r="AT14" s="47">
        <f t="shared" ref="AT14:AT24" si="1">AM14</f>
        <v>47702495</v>
      </c>
      <c r="AU14" s="47"/>
      <c r="AV14" s="47"/>
      <c r="AW14" s="47"/>
      <c r="AX14" s="47"/>
      <c r="AY14" s="44">
        <f t="shared" si="0"/>
        <v>47702495</v>
      </c>
    </row>
    <row r="15" spans="1:51">
      <c r="A15" s="31" t="s">
        <v>102</v>
      </c>
      <c r="B15" s="22" t="s">
        <v>89</v>
      </c>
      <c r="C15" s="22" t="s">
        <v>101</v>
      </c>
      <c r="D15" s="13" t="s">
        <v>1</v>
      </c>
      <c r="E15" s="13"/>
      <c r="F15" s="13">
        <f>F10</f>
        <v>6</v>
      </c>
      <c r="G15" s="13">
        <v>4</v>
      </c>
      <c r="H15" s="29" t="s">
        <v>100</v>
      </c>
      <c r="I15" s="15"/>
      <c r="J15" s="46">
        <v>1949783</v>
      </c>
      <c r="K15" s="46"/>
      <c r="L15" s="46"/>
      <c r="M15" s="46"/>
      <c r="N15" s="46"/>
      <c r="O15" s="46">
        <f>SUM(J15:N15)</f>
        <v>1949783</v>
      </c>
      <c r="P15" s="46">
        <f>1100000+1700000</f>
        <v>2800000</v>
      </c>
      <c r="Q15" s="46"/>
      <c r="R15" s="46"/>
      <c r="S15" s="46"/>
      <c r="T15" s="46"/>
      <c r="U15" s="46">
        <f>SUM(P15:T15)</f>
        <v>2800000</v>
      </c>
      <c r="V15" s="46">
        <f>1200000+3740000</f>
        <v>4940000</v>
      </c>
      <c r="W15" s="46"/>
      <c r="X15" s="46"/>
      <c r="Y15" s="46"/>
      <c r="Z15" s="46"/>
      <c r="AA15" s="46">
        <f>SUM(V15:Z15)</f>
        <v>4940000</v>
      </c>
      <c r="AB15" s="46">
        <f>1300000+5370000</f>
        <v>6670000</v>
      </c>
      <c r="AC15" s="46"/>
      <c r="AD15" s="46"/>
      <c r="AE15" s="46"/>
      <c r="AF15" s="46"/>
      <c r="AG15" s="46">
        <f>SUM(AB15:AF15)</f>
        <v>6670000</v>
      </c>
      <c r="AH15" s="46">
        <f>J15+P15+V15+AB15</f>
        <v>16359783</v>
      </c>
      <c r="AI15" s="46"/>
      <c r="AJ15" s="46"/>
      <c r="AK15" s="46"/>
      <c r="AL15" s="46"/>
      <c r="AM15" s="46">
        <f>SUM(AH15:AL15)</f>
        <v>16359783</v>
      </c>
      <c r="AN15" s="47"/>
      <c r="AO15" s="47"/>
      <c r="AP15" s="47"/>
      <c r="AQ15" s="47"/>
      <c r="AR15" s="47"/>
      <c r="AS15" s="47"/>
      <c r="AT15" s="44">
        <f t="shared" si="1"/>
        <v>16359783</v>
      </c>
      <c r="AU15" s="44"/>
      <c r="AV15" s="44"/>
      <c r="AW15" s="44"/>
      <c r="AX15" s="44"/>
      <c r="AY15" s="44">
        <f t="shared" si="0"/>
        <v>16359783</v>
      </c>
    </row>
    <row r="16" spans="1:51" s="6" customFormat="1">
      <c r="A16" s="31" t="s">
        <v>212</v>
      </c>
      <c r="B16" s="23" t="s">
        <v>89</v>
      </c>
      <c r="C16" s="23"/>
      <c r="D16" s="12" t="s">
        <v>1</v>
      </c>
      <c r="E16" s="12"/>
      <c r="F16" s="12"/>
      <c r="G16" s="12"/>
      <c r="H16" s="12"/>
      <c r="I16" s="16"/>
      <c r="J16" s="48">
        <v>70000</v>
      </c>
      <c r="K16" s="48"/>
      <c r="L16" s="48"/>
      <c r="M16" s="48"/>
      <c r="N16" s="48"/>
      <c r="O16" s="48">
        <f>SUM(J16:N16)</f>
        <v>70000</v>
      </c>
      <c r="P16" s="48">
        <v>125000</v>
      </c>
      <c r="Q16" s="48"/>
      <c r="R16" s="48"/>
      <c r="S16" s="48"/>
      <c r="T16" s="48"/>
      <c r="U16" s="48">
        <f>SUM(P16:T16)</f>
        <v>125000</v>
      </c>
      <c r="V16" s="48">
        <v>160000</v>
      </c>
      <c r="W16" s="48"/>
      <c r="X16" s="48"/>
      <c r="Y16" s="48"/>
      <c r="Z16" s="48"/>
      <c r="AA16" s="48">
        <f>SUM(V16:Z16)</f>
        <v>160000</v>
      </c>
      <c r="AB16" s="48">
        <v>185000</v>
      </c>
      <c r="AC16" s="48"/>
      <c r="AD16" s="48"/>
      <c r="AE16" s="48"/>
      <c r="AF16" s="48"/>
      <c r="AG16" s="48">
        <f>SUM(AB16:AF16)</f>
        <v>185000</v>
      </c>
      <c r="AH16" s="48">
        <f>J16+P16+V16+AB16</f>
        <v>540000</v>
      </c>
      <c r="AI16" s="48"/>
      <c r="AJ16" s="48"/>
      <c r="AK16" s="48"/>
      <c r="AL16" s="48"/>
      <c r="AM16" s="48">
        <f>SUM(AH16:AL16)</f>
        <v>540000</v>
      </c>
      <c r="AN16" s="47"/>
      <c r="AO16" s="47"/>
      <c r="AP16" s="47"/>
      <c r="AQ16" s="47"/>
      <c r="AR16" s="47"/>
      <c r="AS16" s="47"/>
      <c r="AT16" s="47">
        <f t="shared" si="1"/>
        <v>540000</v>
      </c>
      <c r="AU16" s="47"/>
      <c r="AV16" s="47"/>
      <c r="AW16" s="47"/>
      <c r="AX16" s="47"/>
      <c r="AY16" s="44">
        <f t="shared" si="0"/>
        <v>540000</v>
      </c>
    </row>
    <row r="17" spans="1:51" ht="63.75">
      <c r="A17" s="31" t="s">
        <v>213</v>
      </c>
      <c r="B17" s="22" t="s">
        <v>89</v>
      </c>
      <c r="C17" s="22" t="s">
        <v>99</v>
      </c>
      <c r="D17" s="13" t="s">
        <v>1</v>
      </c>
      <c r="E17" s="13"/>
      <c r="F17" s="13">
        <f>F10</f>
        <v>6</v>
      </c>
      <c r="G17" s="13">
        <v>4</v>
      </c>
      <c r="H17" s="29" t="s">
        <v>98</v>
      </c>
      <c r="I17" s="15"/>
      <c r="J17" s="46">
        <v>1021023</v>
      </c>
      <c r="K17" s="46"/>
      <c r="L17" s="46"/>
      <c r="M17" s="46"/>
      <c r="N17" s="46"/>
      <c r="O17" s="46">
        <f t="shared" ref="O17:O24" si="2">SUM(J17:N17)</f>
        <v>1021023</v>
      </c>
      <c r="P17" s="46">
        <v>1070182</v>
      </c>
      <c r="Q17" s="46"/>
      <c r="R17" s="46"/>
      <c r="S17" s="46"/>
      <c r="T17" s="46"/>
      <c r="U17" s="46">
        <f t="shared" ref="U17:U24" si="3">SUM(P17:T17)</f>
        <v>1070182</v>
      </c>
      <c r="V17" s="46">
        <v>1279059</v>
      </c>
      <c r="W17" s="46"/>
      <c r="X17" s="46"/>
      <c r="Y17" s="46"/>
      <c r="Z17" s="46"/>
      <c r="AA17" s="46">
        <f t="shared" ref="AA17:AA24" si="4">SUM(V17:Z17)</f>
        <v>1279059</v>
      </c>
      <c r="AB17" s="46">
        <v>1304640</v>
      </c>
      <c r="AC17" s="46"/>
      <c r="AD17" s="46"/>
      <c r="AE17" s="46"/>
      <c r="AF17" s="46"/>
      <c r="AG17" s="46">
        <f t="shared" ref="AG17:AG24" si="5">SUM(AB17:AF17)</f>
        <v>1304640</v>
      </c>
      <c r="AH17" s="46">
        <f t="shared" ref="AH17:AH24" si="6">J17+P17+V17+AB17</f>
        <v>4674904</v>
      </c>
      <c r="AI17" s="46"/>
      <c r="AJ17" s="46"/>
      <c r="AK17" s="46"/>
      <c r="AL17" s="46"/>
      <c r="AM17" s="46">
        <f t="shared" ref="AM17:AM24" si="7">SUM(AH17:AL17)</f>
        <v>4674904</v>
      </c>
      <c r="AN17" s="47"/>
      <c r="AO17" s="47"/>
      <c r="AP17" s="47"/>
      <c r="AQ17" s="47"/>
      <c r="AR17" s="47"/>
      <c r="AS17" s="47"/>
      <c r="AT17" s="44">
        <f t="shared" si="1"/>
        <v>4674904</v>
      </c>
      <c r="AU17" s="44"/>
      <c r="AV17" s="44"/>
      <c r="AW17" s="44"/>
      <c r="AX17" s="44"/>
      <c r="AY17" s="44">
        <f t="shared" si="0"/>
        <v>4674904</v>
      </c>
    </row>
    <row r="18" spans="1:51" ht="38.25">
      <c r="A18" s="31" t="s">
        <v>214</v>
      </c>
      <c r="B18" s="22" t="s">
        <v>89</v>
      </c>
      <c r="C18" s="22" t="s">
        <v>97</v>
      </c>
      <c r="D18" s="13" t="s">
        <v>1</v>
      </c>
      <c r="E18" s="13"/>
      <c r="F18" s="13">
        <f>F10</f>
        <v>6</v>
      </c>
      <c r="G18" s="13">
        <v>4</v>
      </c>
      <c r="H18" s="33" t="s">
        <v>96</v>
      </c>
      <c r="I18" s="15"/>
      <c r="J18" s="46">
        <v>321951</v>
      </c>
      <c r="K18" s="46"/>
      <c r="L18" s="46"/>
      <c r="M18" s="46"/>
      <c r="N18" s="46"/>
      <c r="O18" s="46">
        <f t="shared" si="2"/>
        <v>321951</v>
      </c>
      <c r="P18" s="46">
        <f>300000</f>
        <v>300000</v>
      </c>
      <c r="Q18" s="46"/>
      <c r="R18" s="46"/>
      <c r="S18" s="46"/>
      <c r="T18" s="46"/>
      <c r="U18" s="46">
        <f t="shared" si="3"/>
        <v>300000</v>
      </c>
      <c r="V18" s="46">
        <f>770000</f>
        <v>770000</v>
      </c>
      <c r="W18" s="46"/>
      <c r="X18" s="46"/>
      <c r="Y18" s="46"/>
      <c r="Z18" s="46"/>
      <c r="AA18" s="46">
        <f t="shared" si="4"/>
        <v>770000</v>
      </c>
      <c r="AB18" s="46">
        <v>810000</v>
      </c>
      <c r="AC18" s="46"/>
      <c r="AD18" s="46"/>
      <c r="AE18" s="46"/>
      <c r="AF18" s="46"/>
      <c r="AG18" s="46">
        <f t="shared" si="5"/>
        <v>810000</v>
      </c>
      <c r="AH18" s="46">
        <f t="shared" si="6"/>
        <v>2201951</v>
      </c>
      <c r="AI18" s="46"/>
      <c r="AJ18" s="46"/>
      <c r="AK18" s="46"/>
      <c r="AL18" s="46"/>
      <c r="AM18" s="46">
        <f t="shared" si="7"/>
        <v>2201951</v>
      </c>
      <c r="AN18" s="47"/>
      <c r="AO18" s="47"/>
      <c r="AP18" s="47"/>
      <c r="AQ18" s="47"/>
      <c r="AR18" s="47"/>
      <c r="AS18" s="47"/>
      <c r="AT18" s="44">
        <f t="shared" si="1"/>
        <v>2201951</v>
      </c>
      <c r="AU18" s="44"/>
      <c r="AV18" s="44"/>
      <c r="AW18" s="44"/>
      <c r="AX18" s="44"/>
      <c r="AY18" s="44">
        <f t="shared" si="0"/>
        <v>2201951</v>
      </c>
    </row>
    <row r="19" spans="1:51" s="6" customFormat="1" ht="51">
      <c r="A19" s="31" t="s">
        <v>215</v>
      </c>
      <c r="B19" s="23" t="s">
        <v>89</v>
      </c>
      <c r="C19" s="23" t="s">
        <v>95</v>
      </c>
      <c r="D19" s="12" t="s">
        <v>1</v>
      </c>
      <c r="E19" s="12"/>
      <c r="F19" s="12">
        <f>F10</f>
        <v>6</v>
      </c>
      <c r="G19" s="12">
        <v>4</v>
      </c>
      <c r="H19" s="29" t="s">
        <v>94</v>
      </c>
      <c r="I19" s="16"/>
      <c r="J19" s="48">
        <f>570443</f>
        <v>570443</v>
      </c>
      <c r="K19" s="48"/>
      <c r="L19" s="48"/>
      <c r="M19" s="48"/>
      <c r="N19" s="48"/>
      <c r="O19" s="48">
        <f t="shared" si="2"/>
        <v>570443</v>
      </c>
      <c r="P19" s="48">
        <f>270000+202000</f>
        <v>472000</v>
      </c>
      <c r="Q19" s="48"/>
      <c r="R19" s="48"/>
      <c r="S19" s="48"/>
      <c r="T19" s="48"/>
      <c r="U19" s="48">
        <f t="shared" si="3"/>
        <v>472000</v>
      </c>
      <c r="V19" s="48">
        <f>228000+600000</f>
        <v>828000</v>
      </c>
      <c r="W19" s="48"/>
      <c r="X19" s="48"/>
      <c r="Y19" s="48"/>
      <c r="Z19" s="48"/>
      <c r="AA19" s="48">
        <f t="shared" si="4"/>
        <v>828000</v>
      </c>
      <c r="AB19" s="48">
        <f>251000+644000</f>
        <v>895000</v>
      </c>
      <c r="AC19" s="48"/>
      <c r="AD19" s="48"/>
      <c r="AE19" s="48"/>
      <c r="AF19" s="48"/>
      <c r="AG19" s="48">
        <f t="shared" si="5"/>
        <v>895000</v>
      </c>
      <c r="AH19" s="48">
        <f t="shared" si="6"/>
        <v>2765443</v>
      </c>
      <c r="AI19" s="48"/>
      <c r="AJ19" s="48"/>
      <c r="AK19" s="48"/>
      <c r="AL19" s="48"/>
      <c r="AM19" s="48">
        <f t="shared" si="7"/>
        <v>2765443</v>
      </c>
      <c r="AN19" s="47"/>
      <c r="AO19" s="47"/>
      <c r="AP19" s="47"/>
      <c r="AQ19" s="47"/>
      <c r="AR19" s="47"/>
      <c r="AS19" s="47"/>
      <c r="AT19" s="47">
        <f t="shared" si="1"/>
        <v>2765443</v>
      </c>
      <c r="AU19" s="47"/>
      <c r="AV19" s="47"/>
      <c r="AW19" s="47"/>
      <c r="AX19" s="47"/>
      <c r="AY19" s="44">
        <f t="shared" si="0"/>
        <v>2765443</v>
      </c>
    </row>
    <row r="20" spans="1:51" ht="67.5" customHeight="1">
      <c r="A20" s="31" t="s">
        <v>216</v>
      </c>
      <c r="B20" s="22" t="s">
        <v>89</v>
      </c>
      <c r="C20" s="22" t="s">
        <v>259</v>
      </c>
      <c r="D20" s="13" t="s">
        <v>1</v>
      </c>
      <c r="E20" s="13"/>
      <c r="F20" s="13">
        <f>F10</f>
        <v>6</v>
      </c>
      <c r="G20" s="13">
        <v>4</v>
      </c>
      <c r="H20" s="29" t="s">
        <v>90</v>
      </c>
      <c r="I20" s="15"/>
      <c r="J20" s="46">
        <v>2539420</v>
      </c>
      <c r="K20" s="46"/>
      <c r="L20" s="46"/>
      <c r="M20" s="46"/>
      <c r="N20" s="46"/>
      <c r="O20" s="46">
        <f t="shared" si="2"/>
        <v>2539420</v>
      </c>
      <c r="P20" s="46">
        <f>2800000+1060000+198000</f>
        <v>4058000</v>
      </c>
      <c r="Q20" s="46"/>
      <c r="R20" s="46"/>
      <c r="S20" s="46"/>
      <c r="T20" s="46"/>
      <c r="U20" s="46">
        <f t="shared" si="3"/>
        <v>4058000</v>
      </c>
      <c r="V20" s="46">
        <f>3100000+1470000+218000</f>
        <v>4788000</v>
      </c>
      <c r="W20" s="46"/>
      <c r="X20" s="46"/>
      <c r="Y20" s="46"/>
      <c r="Z20" s="46"/>
      <c r="AA20" s="46">
        <f t="shared" si="4"/>
        <v>4788000</v>
      </c>
      <c r="AB20" s="46">
        <f>3300000+1450000+220000</f>
        <v>4970000</v>
      </c>
      <c r="AC20" s="46"/>
      <c r="AD20" s="46"/>
      <c r="AE20" s="46"/>
      <c r="AF20" s="46"/>
      <c r="AG20" s="46">
        <f t="shared" si="5"/>
        <v>4970000</v>
      </c>
      <c r="AH20" s="46">
        <f t="shared" si="6"/>
        <v>16355420</v>
      </c>
      <c r="AI20" s="46"/>
      <c r="AJ20" s="46"/>
      <c r="AK20" s="46"/>
      <c r="AL20" s="46"/>
      <c r="AM20" s="46">
        <f t="shared" si="7"/>
        <v>16355420</v>
      </c>
      <c r="AN20" s="47"/>
      <c r="AO20" s="47"/>
      <c r="AP20" s="47"/>
      <c r="AQ20" s="47"/>
      <c r="AR20" s="47"/>
      <c r="AS20" s="47"/>
      <c r="AT20" s="44">
        <f t="shared" si="1"/>
        <v>16355420</v>
      </c>
      <c r="AU20" s="44"/>
      <c r="AV20" s="44"/>
      <c r="AW20" s="44"/>
      <c r="AX20" s="44"/>
      <c r="AY20" s="44">
        <f t="shared" si="0"/>
        <v>16355420</v>
      </c>
    </row>
    <row r="21" spans="1:51" ht="52.5" customHeight="1">
      <c r="A21" s="31" t="s">
        <v>217</v>
      </c>
      <c r="B21" s="22" t="s">
        <v>89</v>
      </c>
      <c r="C21" s="22" t="s">
        <v>93</v>
      </c>
      <c r="D21" s="13" t="s">
        <v>1</v>
      </c>
      <c r="E21" s="13"/>
      <c r="F21" s="13">
        <f>F10</f>
        <v>6</v>
      </c>
      <c r="G21" s="13">
        <v>4</v>
      </c>
      <c r="H21" s="29" t="s">
        <v>242</v>
      </c>
      <c r="I21" s="15"/>
      <c r="J21" s="46">
        <v>1312762</v>
      </c>
      <c r="K21" s="46"/>
      <c r="L21" s="46"/>
      <c r="M21" s="46"/>
      <c r="N21" s="46"/>
      <c r="O21" s="46">
        <f t="shared" si="2"/>
        <v>1312762</v>
      </c>
      <c r="P21" s="46">
        <v>1444038</v>
      </c>
      <c r="Q21" s="46"/>
      <c r="R21" s="46"/>
      <c r="S21" s="46"/>
      <c r="T21" s="46"/>
      <c r="U21" s="46">
        <f t="shared" si="3"/>
        <v>1444038</v>
      </c>
      <c r="V21" s="46">
        <v>1558442</v>
      </c>
      <c r="W21" s="46"/>
      <c r="X21" s="46"/>
      <c r="Y21" s="46"/>
      <c r="Z21" s="46"/>
      <c r="AA21" s="46">
        <f t="shared" si="4"/>
        <v>1558442</v>
      </c>
      <c r="AB21" s="46">
        <v>1714286</v>
      </c>
      <c r="AC21" s="46"/>
      <c r="AD21" s="46"/>
      <c r="AE21" s="46"/>
      <c r="AF21" s="46"/>
      <c r="AG21" s="46">
        <f t="shared" si="5"/>
        <v>1714286</v>
      </c>
      <c r="AH21" s="46">
        <f t="shared" si="6"/>
        <v>6029528</v>
      </c>
      <c r="AI21" s="46"/>
      <c r="AJ21" s="46"/>
      <c r="AK21" s="46"/>
      <c r="AL21" s="46"/>
      <c r="AM21" s="46">
        <f t="shared" si="7"/>
        <v>6029528</v>
      </c>
      <c r="AN21" s="47"/>
      <c r="AO21" s="47"/>
      <c r="AP21" s="47"/>
      <c r="AQ21" s="47"/>
      <c r="AR21" s="47"/>
      <c r="AS21" s="47"/>
      <c r="AT21" s="44">
        <f t="shared" si="1"/>
        <v>6029528</v>
      </c>
      <c r="AU21" s="44"/>
      <c r="AV21" s="44"/>
      <c r="AW21" s="44"/>
      <c r="AX21" s="44"/>
      <c r="AY21" s="44">
        <f t="shared" si="0"/>
        <v>6029528</v>
      </c>
    </row>
    <row r="22" spans="1:51" ht="66.75" customHeight="1">
      <c r="A22" s="31" t="s">
        <v>218</v>
      </c>
      <c r="B22" s="22" t="s">
        <v>89</v>
      </c>
      <c r="C22" s="22" t="s">
        <v>92</v>
      </c>
      <c r="D22" s="13" t="s">
        <v>1</v>
      </c>
      <c r="E22" s="13"/>
      <c r="F22" s="13">
        <f>F10</f>
        <v>6</v>
      </c>
      <c r="G22" s="13">
        <v>4</v>
      </c>
      <c r="H22" s="29" t="s">
        <v>90</v>
      </c>
      <c r="I22" s="15"/>
      <c r="J22" s="46">
        <v>2952832</v>
      </c>
      <c r="K22" s="46"/>
      <c r="L22" s="46"/>
      <c r="M22" s="46"/>
      <c r="N22" s="46"/>
      <c r="O22" s="46">
        <f t="shared" si="2"/>
        <v>2952832</v>
      </c>
      <c r="P22" s="46">
        <v>2500000</v>
      </c>
      <c r="Q22" s="46"/>
      <c r="R22" s="46"/>
      <c r="S22" s="46"/>
      <c r="T22" s="46"/>
      <c r="U22" s="46">
        <f t="shared" si="3"/>
        <v>2500000</v>
      </c>
      <c r="V22" s="46">
        <v>2600000</v>
      </c>
      <c r="W22" s="46"/>
      <c r="X22" s="46"/>
      <c r="Y22" s="46"/>
      <c r="Z22" s="46"/>
      <c r="AA22" s="46">
        <f t="shared" si="4"/>
        <v>2600000</v>
      </c>
      <c r="AB22" s="46">
        <v>2600000</v>
      </c>
      <c r="AC22" s="46"/>
      <c r="AD22" s="46"/>
      <c r="AE22" s="46"/>
      <c r="AF22" s="46"/>
      <c r="AG22" s="46">
        <f t="shared" si="5"/>
        <v>2600000</v>
      </c>
      <c r="AH22" s="46">
        <f t="shared" si="6"/>
        <v>10652832</v>
      </c>
      <c r="AI22" s="46"/>
      <c r="AJ22" s="46"/>
      <c r="AK22" s="46"/>
      <c r="AL22" s="46"/>
      <c r="AM22" s="46">
        <f t="shared" si="7"/>
        <v>10652832</v>
      </c>
      <c r="AN22" s="47"/>
      <c r="AO22" s="47"/>
      <c r="AP22" s="47"/>
      <c r="AQ22" s="47"/>
      <c r="AR22" s="47"/>
      <c r="AS22" s="47"/>
      <c r="AT22" s="44">
        <f t="shared" si="1"/>
        <v>10652832</v>
      </c>
      <c r="AU22" s="44"/>
      <c r="AV22" s="44"/>
      <c r="AW22" s="44"/>
      <c r="AX22" s="44"/>
      <c r="AY22" s="44">
        <f t="shared" si="0"/>
        <v>10652832</v>
      </c>
    </row>
    <row r="23" spans="1:51" ht="66.75" customHeight="1">
      <c r="A23" s="34" t="s">
        <v>219</v>
      </c>
      <c r="B23" s="22" t="s">
        <v>89</v>
      </c>
      <c r="C23" s="22" t="s">
        <v>91</v>
      </c>
      <c r="D23" s="13" t="s">
        <v>1</v>
      </c>
      <c r="E23" s="13"/>
      <c r="F23" s="13">
        <f>F10</f>
        <v>6</v>
      </c>
      <c r="G23" s="13">
        <v>4</v>
      </c>
      <c r="H23" s="13" t="s">
        <v>90</v>
      </c>
      <c r="I23" s="15"/>
      <c r="J23" s="46">
        <v>1000000</v>
      </c>
      <c r="K23" s="46"/>
      <c r="L23" s="46"/>
      <c r="M23" s="46"/>
      <c r="N23" s="46"/>
      <c r="O23" s="46">
        <f t="shared" si="2"/>
        <v>1000000</v>
      </c>
      <c r="P23" s="46">
        <f>121000</f>
        <v>121000</v>
      </c>
      <c r="Q23" s="46"/>
      <c r="R23" s="46"/>
      <c r="S23" s="46"/>
      <c r="T23" s="46"/>
      <c r="U23" s="46">
        <f t="shared" si="3"/>
        <v>121000</v>
      </c>
      <c r="V23" s="46">
        <v>43000</v>
      </c>
      <c r="W23" s="46"/>
      <c r="X23" s="46"/>
      <c r="Y23" s="46"/>
      <c r="Z23" s="46"/>
      <c r="AA23" s="46">
        <f t="shared" si="4"/>
        <v>43000</v>
      </c>
      <c r="AB23" s="46">
        <f>22100</f>
        <v>22100</v>
      </c>
      <c r="AC23" s="46"/>
      <c r="AD23" s="46"/>
      <c r="AE23" s="46"/>
      <c r="AF23" s="46"/>
      <c r="AG23" s="46">
        <f t="shared" si="5"/>
        <v>22100</v>
      </c>
      <c r="AH23" s="46">
        <f t="shared" si="6"/>
        <v>1186100</v>
      </c>
      <c r="AI23" s="46"/>
      <c r="AJ23" s="46"/>
      <c r="AK23" s="46"/>
      <c r="AL23" s="46"/>
      <c r="AM23" s="46">
        <f t="shared" si="7"/>
        <v>1186100</v>
      </c>
      <c r="AN23" s="44"/>
      <c r="AO23" s="44"/>
      <c r="AP23" s="44"/>
      <c r="AQ23" s="44"/>
      <c r="AR23" s="44"/>
      <c r="AS23" s="44"/>
      <c r="AT23" s="44">
        <f t="shared" si="1"/>
        <v>1186100</v>
      </c>
      <c r="AU23" s="44"/>
      <c r="AV23" s="44"/>
      <c r="AW23" s="44"/>
      <c r="AX23" s="44"/>
      <c r="AY23" s="44">
        <f t="shared" si="0"/>
        <v>1186100</v>
      </c>
    </row>
    <row r="24" spans="1:51" ht="67.5" customHeight="1">
      <c r="A24" s="31" t="s">
        <v>220</v>
      </c>
      <c r="B24" s="22" t="s">
        <v>89</v>
      </c>
      <c r="C24" s="22" t="s">
        <v>88</v>
      </c>
      <c r="D24" s="13" t="s">
        <v>1</v>
      </c>
      <c r="E24" s="13"/>
      <c r="F24" s="13">
        <f>F10</f>
        <v>6</v>
      </c>
      <c r="G24" s="13">
        <v>4</v>
      </c>
      <c r="H24" s="29" t="s">
        <v>87</v>
      </c>
      <c r="I24" s="15"/>
      <c r="J24" s="46">
        <v>192081</v>
      </c>
      <c r="K24" s="46"/>
      <c r="L24" s="46"/>
      <c r="M24" s="46"/>
      <c r="N24" s="46"/>
      <c r="O24" s="46">
        <f t="shared" si="2"/>
        <v>192081</v>
      </c>
      <c r="P24" s="46">
        <f>115000+60000</f>
        <v>175000</v>
      </c>
      <c r="Q24" s="46"/>
      <c r="R24" s="46"/>
      <c r="S24" s="46"/>
      <c r="T24" s="46"/>
      <c r="U24" s="46">
        <f t="shared" si="3"/>
        <v>175000</v>
      </c>
      <c r="V24" s="46">
        <f>180000+68000</f>
        <v>248000</v>
      </c>
      <c r="W24" s="46"/>
      <c r="X24" s="46"/>
      <c r="Y24" s="46"/>
      <c r="Z24" s="46"/>
      <c r="AA24" s="46">
        <f t="shared" si="4"/>
        <v>248000</v>
      </c>
      <c r="AB24" s="46">
        <f>250000+12000</f>
        <v>262000</v>
      </c>
      <c r="AC24" s="46"/>
      <c r="AD24" s="46"/>
      <c r="AE24" s="46"/>
      <c r="AF24" s="46"/>
      <c r="AG24" s="46">
        <f t="shared" si="5"/>
        <v>262000</v>
      </c>
      <c r="AH24" s="46">
        <f t="shared" si="6"/>
        <v>877081</v>
      </c>
      <c r="AI24" s="46"/>
      <c r="AJ24" s="46"/>
      <c r="AK24" s="46"/>
      <c r="AL24" s="46"/>
      <c r="AM24" s="46">
        <f t="shared" si="7"/>
        <v>877081</v>
      </c>
      <c r="AN24" s="47"/>
      <c r="AO24" s="47"/>
      <c r="AP24" s="47"/>
      <c r="AQ24" s="47"/>
      <c r="AR24" s="47"/>
      <c r="AS24" s="47"/>
      <c r="AT24" s="44">
        <f t="shared" si="1"/>
        <v>877081</v>
      </c>
      <c r="AU24" s="44"/>
      <c r="AV24" s="44"/>
      <c r="AW24" s="44"/>
      <c r="AX24" s="44"/>
      <c r="AY24" s="44">
        <f t="shared" si="0"/>
        <v>877081</v>
      </c>
    </row>
    <row r="25" spans="1:51" ht="25.5">
      <c r="A25" s="34" t="s">
        <v>192</v>
      </c>
      <c r="B25" s="23"/>
      <c r="C25" s="23"/>
      <c r="D25" s="12"/>
      <c r="E25" s="12"/>
      <c r="F25" s="12"/>
      <c r="G25" s="12"/>
      <c r="H25" s="12"/>
      <c r="I25" s="12"/>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7"/>
      <c r="AO25" s="47"/>
      <c r="AP25" s="47"/>
      <c r="AQ25" s="47"/>
      <c r="AR25" s="47"/>
      <c r="AS25" s="47"/>
      <c r="AT25" s="44"/>
      <c r="AU25" s="44"/>
      <c r="AV25" s="44"/>
      <c r="AW25" s="44"/>
      <c r="AX25" s="44"/>
      <c r="AY25" s="44"/>
    </row>
    <row r="26" spans="1:51" ht="25.5">
      <c r="A26" s="34" t="s">
        <v>252</v>
      </c>
      <c r="B26" s="23"/>
      <c r="C26" s="23"/>
      <c r="D26" s="12"/>
      <c r="E26" s="12"/>
      <c r="F26" s="12"/>
      <c r="G26" s="12"/>
      <c r="H26" s="12"/>
      <c r="I26" s="12"/>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7"/>
      <c r="AO26" s="47"/>
      <c r="AP26" s="47"/>
      <c r="AQ26" s="47"/>
      <c r="AR26" s="47"/>
      <c r="AS26" s="47"/>
      <c r="AT26" s="44"/>
      <c r="AU26" s="44"/>
      <c r="AV26" s="44"/>
      <c r="AW26" s="44"/>
      <c r="AX26" s="44"/>
      <c r="AY26" s="44"/>
    </row>
    <row r="27" spans="1:51" s="10" customFormat="1">
      <c r="A27" s="34" t="s">
        <v>86</v>
      </c>
      <c r="B27" s="35"/>
      <c r="C27" s="35"/>
      <c r="D27" s="29"/>
      <c r="E27" s="29"/>
      <c r="F27" s="29"/>
      <c r="G27" s="29"/>
      <c r="H27" s="29"/>
      <c r="I27" s="2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7"/>
      <c r="AO27" s="47"/>
      <c r="AP27" s="47"/>
      <c r="AQ27" s="47"/>
      <c r="AR27" s="47"/>
      <c r="AS27" s="47"/>
      <c r="AT27" s="49"/>
      <c r="AU27" s="49"/>
      <c r="AV27" s="49"/>
      <c r="AW27" s="49"/>
      <c r="AX27" s="49"/>
      <c r="AY27" s="44"/>
    </row>
    <row r="28" spans="1:51" s="10" customFormat="1" ht="51" customHeight="1">
      <c r="A28" s="34" t="s">
        <v>85</v>
      </c>
      <c r="B28" s="22" t="s">
        <v>60</v>
      </c>
      <c r="C28" s="22" t="s">
        <v>84</v>
      </c>
      <c r="D28" s="13" t="s">
        <v>1</v>
      </c>
      <c r="E28" s="13"/>
      <c r="F28" s="13">
        <f>F10</f>
        <v>6</v>
      </c>
      <c r="G28" s="13" t="s">
        <v>58</v>
      </c>
      <c r="H28" s="29" t="s">
        <v>57</v>
      </c>
      <c r="I28" s="13"/>
      <c r="J28" s="46">
        <v>14599270.999999974</v>
      </c>
      <c r="K28" s="46"/>
      <c r="L28" s="46"/>
      <c r="M28" s="46"/>
      <c r="N28" s="46"/>
      <c r="O28" s="46">
        <v>14599270.999999974</v>
      </c>
      <c r="P28" s="46">
        <v>7944915.0000000019</v>
      </c>
      <c r="Q28" s="46"/>
      <c r="R28" s="46"/>
      <c r="S28" s="46"/>
      <c r="T28" s="46"/>
      <c r="U28" s="46">
        <v>7944915.0000000019</v>
      </c>
      <c r="V28" s="46">
        <v>9903438.0555100199</v>
      </c>
      <c r="W28" s="46"/>
      <c r="X28" s="46"/>
      <c r="Y28" s="46"/>
      <c r="Z28" s="46"/>
      <c r="AA28" s="46">
        <v>9903438.0555100199</v>
      </c>
      <c r="AB28" s="46">
        <v>7964733.0158517603</v>
      </c>
      <c r="AC28" s="46"/>
      <c r="AD28" s="46"/>
      <c r="AE28" s="46"/>
      <c r="AF28" s="46"/>
      <c r="AG28" s="46">
        <v>7964733.0158517603</v>
      </c>
      <c r="AH28" s="46">
        <v>40412357.071361758</v>
      </c>
      <c r="AI28" s="46"/>
      <c r="AJ28" s="46"/>
      <c r="AK28" s="46"/>
      <c r="AL28" s="46"/>
      <c r="AM28" s="46">
        <v>40412357.071361758</v>
      </c>
      <c r="AN28" s="48"/>
      <c r="AO28" s="48"/>
      <c r="AP28" s="48"/>
      <c r="AQ28" s="48"/>
      <c r="AR28" s="48"/>
      <c r="AS28" s="48"/>
      <c r="AT28" s="49">
        <f>AM28</f>
        <v>40412357.071361758</v>
      </c>
      <c r="AU28" s="49"/>
      <c r="AV28" s="49"/>
      <c r="AW28" s="49"/>
      <c r="AX28" s="49"/>
      <c r="AY28" s="44">
        <f t="shared" si="0"/>
        <v>40412357.071361758</v>
      </c>
    </row>
    <row r="29" spans="1:51" s="10" customFormat="1" ht="106.5" customHeight="1">
      <c r="A29" s="34" t="s">
        <v>196</v>
      </c>
      <c r="B29" s="22" t="s">
        <v>83</v>
      </c>
      <c r="C29" s="22" t="s">
        <v>82</v>
      </c>
      <c r="D29" s="13" t="s">
        <v>1</v>
      </c>
      <c r="E29" s="13"/>
      <c r="F29" s="13">
        <f>F10</f>
        <v>6</v>
      </c>
      <c r="G29" s="13" t="s">
        <v>58</v>
      </c>
      <c r="H29" s="29" t="s">
        <v>57</v>
      </c>
      <c r="I29" s="13"/>
      <c r="J29" s="50"/>
      <c r="K29" s="51"/>
      <c r="L29" s="51"/>
      <c r="M29" s="51"/>
      <c r="N29" s="51"/>
      <c r="O29" s="51"/>
      <c r="P29" s="50"/>
      <c r="Q29" s="51"/>
      <c r="R29" s="51"/>
      <c r="S29" s="51"/>
      <c r="T29" s="51"/>
      <c r="U29" s="51"/>
      <c r="V29" s="51"/>
      <c r="W29" s="51"/>
      <c r="X29" s="51"/>
      <c r="Y29" s="51"/>
      <c r="Z29" s="51"/>
      <c r="AA29" s="51"/>
      <c r="AB29" s="51"/>
      <c r="AC29" s="51"/>
      <c r="AD29" s="51"/>
      <c r="AE29" s="51"/>
      <c r="AF29" s="51"/>
      <c r="AG29" s="51"/>
      <c r="AH29" s="51"/>
      <c r="AI29" s="51"/>
      <c r="AJ29" s="51"/>
      <c r="AK29" s="51"/>
      <c r="AL29" s="51"/>
      <c r="AM29" s="51"/>
      <c r="AN29" s="52"/>
      <c r="AO29" s="52"/>
      <c r="AP29" s="52"/>
      <c r="AQ29" s="52"/>
      <c r="AR29" s="52"/>
      <c r="AS29" s="52"/>
      <c r="AT29" s="49"/>
      <c r="AU29" s="49"/>
      <c r="AV29" s="49"/>
      <c r="AW29" s="49"/>
      <c r="AX29" s="49"/>
      <c r="AY29" s="44"/>
    </row>
    <row r="30" spans="1:51" s="10" customFormat="1" ht="110.25" customHeight="1">
      <c r="A30" s="34" t="s">
        <v>197</v>
      </c>
      <c r="B30" s="22" t="s">
        <v>81</v>
      </c>
      <c r="C30" s="22" t="s">
        <v>80</v>
      </c>
      <c r="D30" s="13" t="s">
        <v>1</v>
      </c>
      <c r="E30" s="13"/>
      <c r="F30" s="13" t="s">
        <v>184</v>
      </c>
      <c r="G30" s="13" t="s">
        <v>58</v>
      </c>
      <c r="H30" s="29" t="s">
        <v>57</v>
      </c>
      <c r="I30" s="13"/>
      <c r="J30" s="50"/>
      <c r="K30" s="51"/>
      <c r="L30" s="51"/>
      <c r="M30" s="51"/>
      <c r="N30" s="51"/>
      <c r="O30" s="51"/>
      <c r="P30" s="50"/>
      <c r="Q30" s="51"/>
      <c r="R30" s="51"/>
      <c r="S30" s="51"/>
      <c r="T30" s="51"/>
      <c r="U30" s="51"/>
      <c r="V30" s="50"/>
      <c r="W30" s="51"/>
      <c r="X30" s="51"/>
      <c r="Y30" s="51"/>
      <c r="Z30" s="51"/>
      <c r="AA30" s="51"/>
      <c r="AB30" s="50"/>
      <c r="AC30" s="51"/>
      <c r="AD30" s="51"/>
      <c r="AE30" s="51"/>
      <c r="AF30" s="51"/>
      <c r="AG30" s="51"/>
      <c r="AH30" s="51"/>
      <c r="AI30" s="51"/>
      <c r="AJ30" s="51"/>
      <c r="AK30" s="51"/>
      <c r="AL30" s="51"/>
      <c r="AM30" s="51"/>
      <c r="AN30" s="52"/>
      <c r="AO30" s="52"/>
      <c r="AP30" s="52"/>
      <c r="AQ30" s="52"/>
      <c r="AR30" s="52"/>
      <c r="AS30" s="52"/>
      <c r="AT30" s="49"/>
      <c r="AU30" s="49"/>
      <c r="AV30" s="49"/>
      <c r="AW30" s="49"/>
      <c r="AX30" s="49"/>
      <c r="AY30" s="44"/>
    </row>
    <row r="31" spans="1:51" s="10" customFormat="1" ht="107.25" customHeight="1">
      <c r="A31" s="34" t="s">
        <v>198</v>
      </c>
      <c r="B31" s="22" t="s">
        <v>60</v>
      </c>
      <c r="C31" s="22" t="s">
        <v>79</v>
      </c>
      <c r="D31" s="13" t="s">
        <v>13</v>
      </c>
      <c r="E31" s="13" t="s">
        <v>78</v>
      </c>
      <c r="F31" s="13" t="str">
        <f>F30</f>
        <v>6 &amp; 10</v>
      </c>
      <c r="G31" s="13" t="s">
        <v>58</v>
      </c>
      <c r="H31" s="29" t="s">
        <v>57</v>
      </c>
      <c r="I31" s="13"/>
      <c r="J31" s="50"/>
      <c r="K31" s="51"/>
      <c r="L31" s="51"/>
      <c r="M31" s="51"/>
      <c r="N31" s="51"/>
      <c r="O31" s="51"/>
      <c r="P31" s="50"/>
      <c r="Q31" s="51"/>
      <c r="R31" s="51"/>
      <c r="S31" s="51"/>
      <c r="T31" s="51"/>
      <c r="U31" s="51"/>
      <c r="V31" s="51"/>
      <c r="W31" s="51"/>
      <c r="X31" s="51"/>
      <c r="Y31" s="51"/>
      <c r="Z31" s="51"/>
      <c r="AA31" s="51"/>
      <c r="AB31" s="51"/>
      <c r="AC31" s="51"/>
      <c r="AD31" s="51"/>
      <c r="AE31" s="51"/>
      <c r="AF31" s="51"/>
      <c r="AG31" s="51"/>
      <c r="AH31" s="51"/>
      <c r="AI31" s="51"/>
      <c r="AJ31" s="51"/>
      <c r="AK31" s="51"/>
      <c r="AL31" s="51"/>
      <c r="AM31" s="51"/>
      <c r="AN31" s="52"/>
      <c r="AO31" s="52"/>
      <c r="AP31" s="52"/>
      <c r="AQ31" s="52"/>
      <c r="AR31" s="52"/>
      <c r="AS31" s="52"/>
      <c r="AT31" s="49"/>
      <c r="AU31" s="49"/>
      <c r="AV31" s="49"/>
      <c r="AW31" s="49"/>
      <c r="AX31" s="49"/>
      <c r="AY31" s="44"/>
    </row>
    <row r="32" spans="1:51" s="10" customFormat="1" ht="54.75" customHeight="1">
      <c r="A32" s="34" t="s">
        <v>199</v>
      </c>
      <c r="B32" s="22" t="s">
        <v>60</v>
      </c>
      <c r="C32" s="22" t="s">
        <v>77</v>
      </c>
      <c r="D32" s="13" t="s">
        <v>1</v>
      </c>
      <c r="E32" s="13"/>
      <c r="F32" s="13">
        <f>F10</f>
        <v>6</v>
      </c>
      <c r="G32" s="13" t="s">
        <v>58</v>
      </c>
      <c r="H32" s="29" t="s">
        <v>57</v>
      </c>
      <c r="I32" s="13"/>
      <c r="J32" s="46">
        <v>1493233</v>
      </c>
      <c r="K32" s="46"/>
      <c r="L32" s="46"/>
      <c r="M32" s="46"/>
      <c r="N32" s="46"/>
      <c r="O32" s="46">
        <v>1493233</v>
      </c>
      <c r="P32" s="46">
        <v>1699990.0000000007</v>
      </c>
      <c r="Q32" s="46"/>
      <c r="R32" s="46"/>
      <c r="S32" s="46"/>
      <c r="T32" s="46"/>
      <c r="U32" s="46">
        <v>1699990.0000000007</v>
      </c>
      <c r="V32" s="46"/>
      <c r="W32" s="46"/>
      <c r="X32" s="46"/>
      <c r="Y32" s="46"/>
      <c r="Z32" s="46"/>
      <c r="AA32" s="46"/>
      <c r="AB32" s="46"/>
      <c r="AC32" s="46"/>
      <c r="AD32" s="46"/>
      <c r="AE32" s="46"/>
      <c r="AF32" s="46"/>
      <c r="AG32" s="46"/>
      <c r="AH32" s="46">
        <v>3193223.0000000009</v>
      </c>
      <c r="AI32" s="46"/>
      <c r="AJ32" s="46"/>
      <c r="AK32" s="46"/>
      <c r="AL32" s="46"/>
      <c r="AM32" s="46">
        <v>3193223.0000000009</v>
      </c>
      <c r="AN32" s="48"/>
      <c r="AO32" s="48"/>
      <c r="AP32" s="48"/>
      <c r="AQ32" s="48"/>
      <c r="AR32" s="48"/>
      <c r="AS32" s="48"/>
      <c r="AT32" s="49">
        <f>AM32</f>
        <v>3193223.0000000009</v>
      </c>
      <c r="AU32" s="49"/>
      <c r="AV32" s="49"/>
      <c r="AW32" s="49"/>
      <c r="AX32" s="49"/>
      <c r="AY32" s="44">
        <f t="shared" si="0"/>
        <v>3193223.0000000009</v>
      </c>
    </row>
    <row r="33" spans="1:51" s="10" customFormat="1" ht="85.5" customHeight="1">
      <c r="A33" s="34" t="s">
        <v>200</v>
      </c>
      <c r="B33" s="22" t="s">
        <v>60</v>
      </c>
      <c r="C33" s="22" t="s">
        <v>76</v>
      </c>
      <c r="D33" s="13" t="s">
        <v>1</v>
      </c>
      <c r="E33" s="13"/>
      <c r="F33" s="13">
        <f>F10</f>
        <v>6</v>
      </c>
      <c r="G33" s="13" t="s">
        <v>58</v>
      </c>
      <c r="H33" s="29" t="s">
        <v>57</v>
      </c>
      <c r="I33" s="13"/>
      <c r="J33" s="46">
        <v>645009</v>
      </c>
      <c r="K33" s="46"/>
      <c r="L33" s="46"/>
      <c r="M33" s="46"/>
      <c r="N33" s="46"/>
      <c r="O33" s="46">
        <v>645009</v>
      </c>
      <c r="P33" s="46">
        <v>2565923.8948100652</v>
      </c>
      <c r="Q33" s="46"/>
      <c r="R33" s="46"/>
      <c r="S33" s="46"/>
      <c r="T33" s="46"/>
      <c r="U33" s="46">
        <v>2565923.8948100652</v>
      </c>
      <c r="V33" s="46">
        <v>1479744.95526</v>
      </c>
      <c r="W33" s="46"/>
      <c r="X33" s="46"/>
      <c r="Y33" s="46"/>
      <c r="Z33" s="46"/>
      <c r="AA33" s="46">
        <v>1479744.95526</v>
      </c>
      <c r="AB33" s="46">
        <v>4008764.49</v>
      </c>
      <c r="AC33" s="46"/>
      <c r="AD33" s="46"/>
      <c r="AE33" s="46"/>
      <c r="AF33" s="46"/>
      <c r="AG33" s="46">
        <v>4008764.49</v>
      </c>
      <c r="AH33" s="46">
        <v>8699442.3400700651</v>
      </c>
      <c r="AI33" s="46"/>
      <c r="AJ33" s="46"/>
      <c r="AK33" s="46"/>
      <c r="AL33" s="46"/>
      <c r="AM33" s="46">
        <v>8699442.3400700651</v>
      </c>
      <c r="AN33" s="48"/>
      <c r="AO33" s="48"/>
      <c r="AP33" s="48"/>
      <c r="AQ33" s="48"/>
      <c r="AR33" s="48"/>
      <c r="AS33" s="48"/>
      <c r="AT33" s="49">
        <f>AM33</f>
        <v>8699442.3400700651</v>
      </c>
      <c r="AU33" s="49"/>
      <c r="AV33" s="49"/>
      <c r="AW33" s="49"/>
      <c r="AX33" s="49"/>
      <c r="AY33" s="44">
        <f t="shared" si="0"/>
        <v>8699442.3400700651</v>
      </c>
    </row>
    <row r="34" spans="1:51" s="10" customFormat="1" ht="88.5" customHeight="1">
      <c r="A34" s="34" t="s">
        <v>201</v>
      </c>
      <c r="B34" s="22" t="s">
        <v>60</v>
      </c>
      <c r="C34" s="22" t="s">
        <v>75</v>
      </c>
      <c r="D34" s="13" t="s">
        <v>1</v>
      </c>
      <c r="E34" s="13"/>
      <c r="F34" s="13" t="str">
        <f>F31</f>
        <v>6 &amp; 10</v>
      </c>
      <c r="G34" s="13" t="s">
        <v>58</v>
      </c>
      <c r="H34" s="29" t="s">
        <v>57</v>
      </c>
      <c r="I34" s="13"/>
      <c r="J34" s="51"/>
      <c r="K34" s="51"/>
      <c r="L34" s="51"/>
      <c r="M34" s="51"/>
      <c r="N34" s="51"/>
      <c r="O34" s="51"/>
      <c r="P34" s="51"/>
      <c r="Q34" s="51"/>
      <c r="R34" s="51"/>
      <c r="S34" s="51"/>
      <c r="T34" s="51"/>
      <c r="U34" s="51"/>
      <c r="V34" s="50"/>
      <c r="W34" s="51"/>
      <c r="X34" s="51"/>
      <c r="Y34" s="51"/>
      <c r="Z34" s="51"/>
      <c r="AA34" s="51"/>
      <c r="AB34" s="51"/>
      <c r="AC34" s="51"/>
      <c r="AD34" s="51"/>
      <c r="AE34" s="51"/>
      <c r="AF34" s="51"/>
      <c r="AG34" s="51"/>
      <c r="AH34" s="51"/>
      <c r="AI34" s="51"/>
      <c r="AJ34" s="51"/>
      <c r="AK34" s="51"/>
      <c r="AL34" s="51"/>
      <c r="AM34" s="51"/>
      <c r="AN34" s="52"/>
      <c r="AO34" s="52"/>
      <c r="AP34" s="52"/>
      <c r="AQ34" s="52"/>
      <c r="AR34" s="52"/>
      <c r="AS34" s="52"/>
      <c r="AT34" s="49"/>
      <c r="AU34" s="49"/>
      <c r="AV34" s="49"/>
      <c r="AW34" s="49"/>
      <c r="AX34" s="49"/>
      <c r="AY34" s="44"/>
    </row>
    <row r="35" spans="1:51" s="10" customFormat="1" ht="145.5" customHeight="1">
      <c r="A35" s="34" t="s">
        <v>202</v>
      </c>
      <c r="B35" s="22" t="s">
        <v>60</v>
      </c>
      <c r="C35" s="22" t="s">
        <v>74</v>
      </c>
      <c r="D35" s="13" t="s">
        <v>1</v>
      </c>
      <c r="E35" s="13"/>
      <c r="F35" s="13">
        <f>F10</f>
        <v>6</v>
      </c>
      <c r="G35" s="13" t="s">
        <v>58</v>
      </c>
      <c r="H35" s="29" t="s">
        <v>57</v>
      </c>
      <c r="I35" s="13"/>
      <c r="J35" s="46">
        <v>87120</v>
      </c>
      <c r="K35" s="46"/>
      <c r="L35" s="46"/>
      <c r="M35" s="46"/>
      <c r="N35" s="46"/>
      <c r="O35" s="46">
        <v>87120</v>
      </c>
      <c r="P35" s="46">
        <v>1034780.128</v>
      </c>
      <c r="Q35" s="46"/>
      <c r="R35" s="46"/>
      <c r="S35" s="46"/>
      <c r="T35" s="46"/>
      <c r="U35" s="46">
        <v>1034780.128</v>
      </c>
      <c r="V35" s="46">
        <v>1076171.3331199999</v>
      </c>
      <c r="W35" s="46"/>
      <c r="X35" s="46"/>
      <c r="Y35" s="46"/>
      <c r="Z35" s="46"/>
      <c r="AA35" s="46">
        <v>1076171.3331199999</v>
      </c>
      <c r="AB35" s="46">
        <v>1119218.1864447999</v>
      </c>
      <c r="AC35" s="46"/>
      <c r="AD35" s="46"/>
      <c r="AE35" s="46"/>
      <c r="AF35" s="46"/>
      <c r="AG35" s="46">
        <v>1119218.1864447999</v>
      </c>
      <c r="AH35" s="46">
        <v>3317289.6475648</v>
      </c>
      <c r="AI35" s="46"/>
      <c r="AJ35" s="46"/>
      <c r="AK35" s="46"/>
      <c r="AL35" s="46"/>
      <c r="AM35" s="46">
        <v>3317289.6475648</v>
      </c>
      <c r="AN35" s="48"/>
      <c r="AO35" s="48"/>
      <c r="AP35" s="48"/>
      <c r="AQ35" s="48"/>
      <c r="AR35" s="48"/>
      <c r="AS35" s="48"/>
      <c r="AT35" s="49">
        <f t="shared" ref="AT35:AT41" si="8">AM35</f>
        <v>3317289.6475648</v>
      </c>
      <c r="AU35" s="49"/>
      <c r="AV35" s="49"/>
      <c r="AW35" s="49"/>
      <c r="AX35" s="49"/>
      <c r="AY35" s="44">
        <f t="shared" si="0"/>
        <v>3317289.6475648</v>
      </c>
    </row>
    <row r="36" spans="1:51" s="10" customFormat="1" ht="129.75" customHeight="1">
      <c r="A36" s="34" t="s">
        <v>203</v>
      </c>
      <c r="B36" s="22" t="s">
        <v>60</v>
      </c>
      <c r="C36" s="22" t="s">
        <v>73</v>
      </c>
      <c r="D36" s="13" t="s">
        <v>1</v>
      </c>
      <c r="E36" s="13"/>
      <c r="F36" s="13">
        <f>F10</f>
        <v>6</v>
      </c>
      <c r="G36" s="13" t="s">
        <v>58</v>
      </c>
      <c r="H36" s="29" t="s">
        <v>57</v>
      </c>
      <c r="I36" s="13"/>
      <c r="J36" s="46">
        <v>1000000</v>
      </c>
      <c r="K36" s="46"/>
      <c r="L36" s="46"/>
      <c r="M36" s="46"/>
      <c r="N36" s="46"/>
      <c r="O36" s="46">
        <v>1000000</v>
      </c>
      <c r="P36" s="46">
        <v>1000000</v>
      </c>
      <c r="Q36" s="46"/>
      <c r="R36" s="46"/>
      <c r="S36" s="46"/>
      <c r="T36" s="46"/>
      <c r="U36" s="46">
        <v>1000000</v>
      </c>
      <c r="V36" s="46">
        <v>1040000</v>
      </c>
      <c r="W36" s="46"/>
      <c r="X36" s="46"/>
      <c r="Y36" s="46"/>
      <c r="Z36" s="46"/>
      <c r="AA36" s="46">
        <v>1040000</v>
      </c>
      <c r="AB36" s="46">
        <v>1081600</v>
      </c>
      <c r="AC36" s="46"/>
      <c r="AD36" s="46"/>
      <c r="AE36" s="46"/>
      <c r="AF36" s="46"/>
      <c r="AG36" s="46">
        <v>1081600</v>
      </c>
      <c r="AH36" s="46">
        <v>4121600</v>
      </c>
      <c r="AI36" s="46"/>
      <c r="AJ36" s="46"/>
      <c r="AK36" s="46"/>
      <c r="AL36" s="46"/>
      <c r="AM36" s="46">
        <v>4121600</v>
      </c>
      <c r="AN36" s="48"/>
      <c r="AO36" s="48"/>
      <c r="AP36" s="48"/>
      <c r="AQ36" s="48"/>
      <c r="AR36" s="48"/>
      <c r="AS36" s="48"/>
      <c r="AT36" s="49">
        <f t="shared" si="8"/>
        <v>4121600</v>
      </c>
      <c r="AU36" s="49"/>
      <c r="AV36" s="49"/>
      <c r="AW36" s="49"/>
      <c r="AX36" s="49"/>
      <c r="AY36" s="44">
        <f t="shared" si="0"/>
        <v>4121600</v>
      </c>
    </row>
    <row r="37" spans="1:51" s="10" customFormat="1" ht="51.75" customHeight="1">
      <c r="A37" s="34" t="s">
        <v>204</v>
      </c>
      <c r="B37" s="22" t="s">
        <v>60</v>
      </c>
      <c r="C37" s="22" t="s">
        <v>72</v>
      </c>
      <c r="D37" s="13" t="s">
        <v>1</v>
      </c>
      <c r="E37" s="13"/>
      <c r="F37" s="13">
        <f>F10</f>
        <v>6</v>
      </c>
      <c r="G37" s="13" t="s">
        <v>58</v>
      </c>
      <c r="H37" s="29" t="s">
        <v>57</v>
      </c>
      <c r="I37" s="13"/>
      <c r="J37" s="46">
        <v>1680344</v>
      </c>
      <c r="K37" s="46"/>
      <c r="L37" s="46"/>
      <c r="M37" s="46"/>
      <c r="N37" s="46"/>
      <c r="O37" s="46">
        <v>1680344</v>
      </c>
      <c r="P37" s="46">
        <v>1078230</v>
      </c>
      <c r="Q37" s="46"/>
      <c r="R37" s="46"/>
      <c r="S37" s="46"/>
      <c r="T37" s="46"/>
      <c r="U37" s="46">
        <v>1078230</v>
      </c>
      <c r="V37" s="46">
        <v>1121359.2</v>
      </c>
      <c r="W37" s="46"/>
      <c r="X37" s="46"/>
      <c r="Y37" s="46"/>
      <c r="Z37" s="46"/>
      <c r="AA37" s="46">
        <v>1121359.2</v>
      </c>
      <c r="AB37" s="46">
        <v>1166213.568</v>
      </c>
      <c r="AC37" s="46"/>
      <c r="AD37" s="46"/>
      <c r="AE37" s="46"/>
      <c r="AF37" s="46"/>
      <c r="AG37" s="46">
        <v>1166213.568</v>
      </c>
      <c r="AH37" s="46">
        <v>5046146.7680000002</v>
      </c>
      <c r="AI37" s="46"/>
      <c r="AJ37" s="46"/>
      <c r="AK37" s="46"/>
      <c r="AL37" s="46"/>
      <c r="AM37" s="46">
        <v>5046146.7680000002</v>
      </c>
      <c r="AN37" s="48"/>
      <c r="AO37" s="48"/>
      <c r="AP37" s="48"/>
      <c r="AQ37" s="48"/>
      <c r="AR37" s="48"/>
      <c r="AS37" s="48"/>
      <c r="AT37" s="49">
        <f t="shared" si="8"/>
        <v>5046146.7680000002</v>
      </c>
      <c r="AU37" s="49"/>
      <c r="AV37" s="49"/>
      <c r="AW37" s="49"/>
      <c r="AX37" s="49"/>
      <c r="AY37" s="44">
        <f t="shared" si="0"/>
        <v>5046146.7680000002</v>
      </c>
    </row>
    <row r="38" spans="1:51" s="10" customFormat="1" ht="274.5" customHeight="1">
      <c r="A38" s="34" t="s">
        <v>205</v>
      </c>
      <c r="B38" s="22" t="s">
        <v>60</v>
      </c>
      <c r="C38" s="22" t="s">
        <v>71</v>
      </c>
      <c r="D38" s="13" t="s">
        <v>1</v>
      </c>
      <c r="E38" s="13"/>
      <c r="F38" s="13">
        <f>F10</f>
        <v>6</v>
      </c>
      <c r="G38" s="13" t="s">
        <v>58</v>
      </c>
      <c r="H38" s="29" t="s">
        <v>57</v>
      </c>
      <c r="I38" s="13"/>
      <c r="J38" s="46">
        <v>634747</v>
      </c>
      <c r="K38" s="46"/>
      <c r="L38" s="46"/>
      <c r="M38" s="46"/>
      <c r="N38" s="46"/>
      <c r="O38" s="46">
        <v>634747</v>
      </c>
      <c r="P38" s="46">
        <v>634747</v>
      </c>
      <c r="Q38" s="46"/>
      <c r="R38" s="46"/>
      <c r="S38" s="46"/>
      <c r="T38" s="46"/>
      <c r="U38" s="46">
        <v>634747</v>
      </c>
      <c r="V38" s="46">
        <v>660136.88</v>
      </c>
      <c r="W38" s="46"/>
      <c r="X38" s="46"/>
      <c r="Y38" s="46"/>
      <c r="Z38" s="46"/>
      <c r="AA38" s="46">
        <v>660136.88</v>
      </c>
      <c r="AB38" s="46">
        <v>686542.35519999976</v>
      </c>
      <c r="AC38" s="46"/>
      <c r="AD38" s="46"/>
      <c r="AE38" s="46"/>
      <c r="AF38" s="46"/>
      <c r="AG38" s="46">
        <v>686542.35519999976</v>
      </c>
      <c r="AH38" s="46">
        <v>2616173.2351999995</v>
      </c>
      <c r="AI38" s="46"/>
      <c r="AJ38" s="46"/>
      <c r="AK38" s="46"/>
      <c r="AL38" s="46"/>
      <c r="AM38" s="46">
        <v>2616173.2351999995</v>
      </c>
      <c r="AN38" s="48"/>
      <c r="AO38" s="48"/>
      <c r="AP38" s="48"/>
      <c r="AQ38" s="48"/>
      <c r="AR38" s="48"/>
      <c r="AS38" s="48"/>
      <c r="AT38" s="49">
        <f t="shared" si="8"/>
        <v>2616173.2351999995</v>
      </c>
      <c r="AU38" s="49"/>
      <c r="AV38" s="49"/>
      <c r="AW38" s="49"/>
      <c r="AX38" s="49"/>
      <c r="AY38" s="44">
        <f t="shared" si="0"/>
        <v>2616173.2351999995</v>
      </c>
    </row>
    <row r="39" spans="1:51" s="10" customFormat="1" ht="128.25" customHeight="1">
      <c r="A39" s="34" t="s">
        <v>206</v>
      </c>
      <c r="B39" s="22" t="s">
        <v>60</v>
      </c>
      <c r="C39" s="22" t="s">
        <v>70</v>
      </c>
      <c r="D39" s="13" t="s">
        <v>1</v>
      </c>
      <c r="E39" s="13"/>
      <c r="F39" s="13">
        <f>F10</f>
        <v>6</v>
      </c>
      <c r="G39" s="13" t="s">
        <v>58</v>
      </c>
      <c r="H39" s="29" t="s">
        <v>57</v>
      </c>
      <c r="I39" s="13"/>
      <c r="J39" s="46">
        <v>307422</v>
      </c>
      <c r="K39" s="46"/>
      <c r="L39" s="46"/>
      <c r="M39" s="46"/>
      <c r="N39" s="46"/>
      <c r="O39" s="46">
        <v>307422</v>
      </c>
      <c r="P39" s="46">
        <v>315166</v>
      </c>
      <c r="Q39" s="46"/>
      <c r="R39" s="46"/>
      <c r="S39" s="46"/>
      <c r="T39" s="46"/>
      <c r="U39" s="46">
        <v>315166</v>
      </c>
      <c r="V39" s="46">
        <v>327772.64</v>
      </c>
      <c r="W39" s="46"/>
      <c r="X39" s="46"/>
      <c r="Y39" s="46"/>
      <c r="Z39" s="46"/>
      <c r="AA39" s="46">
        <v>327772.64</v>
      </c>
      <c r="AB39" s="46">
        <v>340883.54559999995</v>
      </c>
      <c r="AC39" s="46"/>
      <c r="AD39" s="46"/>
      <c r="AE39" s="46"/>
      <c r="AF39" s="46"/>
      <c r="AG39" s="46">
        <v>340883.54559999995</v>
      </c>
      <c r="AH39" s="46">
        <v>1291244.1856</v>
      </c>
      <c r="AI39" s="46"/>
      <c r="AJ39" s="46"/>
      <c r="AK39" s="46"/>
      <c r="AL39" s="46"/>
      <c r="AM39" s="46">
        <v>1291244.1856</v>
      </c>
      <c r="AN39" s="48"/>
      <c r="AO39" s="48"/>
      <c r="AP39" s="48"/>
      <c r="AQ39" s="48"/>
      <c r="AR39" s="48"/>
      <c r="AS39" s="48"/>
      <c r="AT39" s="49">
        <f t="shared" si="8"/>
        <v>1291244.1856</v>
      </c>
      <c r="AU39" s="49"/>
      <c r="AV39" s="49"/>
      <c r="AW39" s="49"/>
      <c r="AX39" s="49"/>
      <c r="AY39" s="44">
        <f t="shared" si="0"/>
        <v>1291244.1856</v>
      </c>
    </row>
    <row r="40" spans="1:51" s="10" customFormat="1" ht="150.75" customHeight="1">
      <c r="A40" s="34" t="s">
        <v>207</v>
      </c>
      <c r="B40" s="22" t="s">
        <v>60</v>
      </c>
      <c r="C40" s="22" t="s">
        <v>69</v>
      </c>
      <c r="D40" s="13" t="s">
        <v>1</v>
      </c>
      <c r="E40" s="13"/>
      <c r="F40" s="13">
        <f>F10</f>
        <v>6</v>
      </c>
      <c r="G40" s="13" t="s">
        <v>58</v>
      </c>
      <c r="H40" s="13" t="s">
        <v>57</v>
      </c>
      <c r="I40" s="13"/>
      <c r="J40" s="46">
        <v>435248</v>
      </c>
      <c r="K40" s="46"/>
      <c r="L40" s="46"/>
      <c r="M40" s="46"/>
      <c r="N40" s="46"/>
      <c r="O40" s="46">
        <v>435248</v>
      </c>
      <c r="P40" s="46">
        <v>117397</v>
      </c>
      <c r="Q40" s="46"/>
      <c r="R40" s="46"/>
      <c r="S40" s="46"/>
      <c r="T40" s="46"/>
      <c r="U40" s="46">
        <v>117397</v>
      </c>
      <c r="V40" s="46">
        <v>648092.21600000001</v>
      </c>
      <c r="W40" s="46"/>
      <c r="X40" s="46"/>
      <c r="Y40" s="46"/>
      <c r="Z40" s="46"/>
      <c r="AA40" s="46">
        <v>648092.21600000001</v>
      </c>
      <c r="AB40" s="46">
        <v>2458245.7310000001</v>
      </c>
      <c r="AC40" s="46"/>
      <c r="AD40" s="46"/>
      <c r="AE40" s="46"/>
      <c r="AF40" s="46"/>
      <c r="AG40" s="46">
        <v>2458245.7310000001</v>
      </c>
      <c r="AH40" s="46">
        <v>3658982.9470000002</v>
      </c>
      <c r="AI40" s="46"/>
      <c r="AJ40" s="46"/>
      <c r="AK40" s="46"/>
      <c r="AL40" s="46"/>
      <c r="AM40" s="46">
        <v>3658982.9470000002</v>
      </c>
      <c r="AN40" s="48"/>
      <c r="AO40" s="48"/>
      <c r="AP40" s="48"/>
      <c r="AQ40" s="48"/>
      <c r="AR40" s="48"/>
      <c r="AS40" s="48"/>
      <c r="AT40" s="49">
        <f t="shared" si="8"/>
        <v>3658982.9470000002</v>
      </c>
      <c r="AU40" s="49"/>
      <c r="AV40" s="49"/>
      <c r="AW40" s="49"/>
      <c r="AX40" s="49"/>
      <c r="AY40" s="44">
        <f t="shared" si="0"/>
        <v>3658982.9470000002</v>
      </c>
    </row>
    <row r="41" spans="1:51" s="10" customFormat="1" ht="107.25" customHeight="1">
      <c r="A41" s="34" t="s">
        <v>68</v>
      </c>
      <c r="B41" s="22" t="s">
        <v>60</v>
      </c>
      <c r="C41" s="22" t="s">
        <v>67</v>
      </c>
      <c r="D41" s="13" t="s">
        <v>1</v>
      </c>
      <c r="E41" s="13"/>
      <c r="F41" s="13">
        <f>F10</f>
        <v>6</v>
      </c>
      <c r="G41" s="13" t="s">
        <v>58</v>
      </c>
      <c r="H41" s="29" t="s">
        <v>57</v>
      </c>
      <c r="I41" s="13"/>
      <c r="J41" s="46">
        <v>1000000</v>
      </c>
      <c r="K41" s="46"/>
      <c r="L41" s="46"/>
      <c r="M41" s="46"/>
      <c r="N41" s="46"/>
      <c r="O41" s="46">
        <v>1000000</v>
      </c>
      <c r="P41" s="46">
        <v>1499878.301</v>
      </c>
      <c r="Q41" s="46"/>
      <c r="R41" s="46"/>
      <c r="S41" s="46"/>
      <c r="T41" s="46"/>
      <c r="U41" s="46">
        <v>1499878.301</v>
      </c>
      <c r="V41" s="46">
        <v>1559873.43304</v>
      </c>
      <c r="W41" s="46"/>
      <c r="X41" s="46"/>
      <c r="Y41" s="46"/>
      <c r="Z41" s="46"/>
      <c r="AA41" s="46">
        <v>1559873.43304</v>
      </c>
      <c r="AB41" s="46">
        <v>1622268.3703616001</v>
      </c>
      <c r="AC41" s="46"/>
      <c r="AD41" s="46"/>
      <c r="AE41" s="46"/>
      <c r="AF41" s="46"/>
      <c r="AG41" s="46">
        <v>1622268.3703616001</v>
      </c>
      <c r="AH41" s="46">
        <v>5682020.1044015996</v>
      </c>
      <c r="AI41" s="46"/>
      <c r="AJ41" s="46"/>
      <c r="AK41" s="46"/>
      <c r="AL41" s="46"/>
      <c r="AM41" s="46">
        <v>5682020.1044015996</v>
      </c>
      <c r="AN41" s="48"/>
      <c r="AO41" s="48"/>
      <c r="AP41" s="48"/>
      <c r="AQ41" s="48"/>
      <c r="AR41" s="48"/>
      <c r="AS41" s="48"/>
      <c r="AT41" s="49">
        <f t="shared" si="8"/>
        <v>5682020.1044015996</v>
      </c>
      <c r="AU41" s="49"/>
      <c r="AV41" s="49"/>
      <c r="AW41" s="49"/>
      <c r="AX41" s="49"/>
      <c r="AY41" s="44">
        <f t="shared" si="0"/>
        <v>5682020.1044015996</v>
      </c>
    </row>
    <row r="42" spans="1:51" s="10" customFormat="1" ht="114" customHeight="1">
      <c r="A42" s="34" t="s">
        <v>66</v>
      </c>
      <c r="B42" s="22" t="s">
        <v>60</v>
      </c>
      <c r="C42" s="22" t="s">
        <v>65</v>
      </c>
      <c r="D42" s="13" t="s">
        <v>64</v>
      </c>
      <c r="E42" s="13" t="s">
        <v>63</v>
      </c>
      <c r="F42" s="13">
        <f>F10</f>
        <v>6</v>
      </c>
      <c r="G42" s="13" t="s">
        <v>58</v>
      </c>
      <c r="H42" s="29" t="s">
        <v>57</v>
      </c>
      <c r="I42" s="13"/>
      <c r="J42" s="46"/>
      <c r="K42" s="46"/>
      <c r="L42" s="46"/>
      <c r="M42" s="46">
        <v>654500</v>
      </c>
      <c r="N42" s="46"/>
      <c r="O42" s="46">
        <v>654500</v>
      </c>
      <c r="P42" s="46"/>
      <c r="Q42" s="46"/>
      <c r="R42" s="46"/>
      <c r="S42" s="46">
        <v>654500</v>
      </c>
      <c r="T42" s="46"/>
      <c r="U42" s="46">
        <v>654500</v>
      </c>
      <c r="V42" s="46"/>
      <c r="W42" s="46"/>
      <c r="X42" s="46"/>
      <c r="Y42" s="46">
        <v>654500</v>
      </c>
      <c r="Z42" s="46"/>
      <c r="AA42" s="46">
        <v>654500</v>
      </c>
      <c r="AB42" s="46"/>
      <c r="AC42" s="46"/>
      <c r="AD42" s="46"/>
      <c r="AE42" s="46">
        <v>654500</v>
      </c>
      <c r="AF42" s="46"/>
      <c r="AG42" s="46">
        <v>654500</v>
      </c>
      <c r="AH42" s="46"/>
      <c r="AI42" s="46"/>
      <c r="AJ42" s="46"/>
      <c r="AK42" s="46">
        <v>2618000</v>
      </c>
      <c r="AL42" s="46"/>
      <c r="AM42" s="46">
        <v>2618000</v>
      </c>
      <c r="AN42" s="46"/>
      <c r="AO42" s="46"/>
      <c r="AP42" s="46"/>
      <c r="AQ42" s="46">
        <v>654500</v>
      </c>
      <c r="AR42" s="46"/>
      <c r="AS42" s="46">
        <f>+AR42+AQ42+AP42+AO42+AN42</f>
        <v>654500</v>
      </c>
      <c r="AT42" s="49"/>
      <c r="AU42" s="49"/>
      <c r="AV42" s="49"/>
      <c r="AW42" s="49">
        <f>SUM(AQ42,AM42)</f>
        <v>3272500</v>
      </c>
      <c r="AX42" s="49"/>
      <c r="AY42" s="44">
        <f t="shared" si="0"/>
        <v>3272500</v>
      </c>
    </row>
    <row r="43" spans="1:51" s="10" customFormat="1" ht="25.5">
      <c r="A43" s="34" t="s">
        <v>62</v>
      </c>
      <c r="B43" s="22"/>
      <c r="C43" s="22"/>
      <c r="D43" s="13"/>
      <c r="E43" s="13"/>
      <c r="F43" s="13"/>
      <c r="G43" s="13"/>
      <c r="H43" s="13"/>
      <c r="I43" s="13"/>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9"/>
      <c r="AU43" s="49"/>
      <c r="AV43" s="49"/>
      <c r="AW43" s="49"/>
      <c r="AX43" s="49"/>
      <c r="AY43" s="44"/>
    </row>
    <row r="44" spans="1:51" s="10" customFormat="1" ht="133.5" customHeight="1">
      <c r="A44" s="34" t="s">
        <v>61</v>
      </c>
      <c r="B44" s="22" t="s">
        <v>60</v>
      </c>
      <c r="C44" s="22" t="s">
        <v>59</v>
      </c>
      <c r="D44" s="13" t="s">
        <v>1</v>
      </c>
      <c r="E44" s="13"/>
      <c r="F44" s="13">
        <f>F10</f>
        <v>6</v>
      </c>
      <c r="G44" s="13" t="s">
        <v>58</v>
      </c>
      <c r="H44" s="29" t="s">
        <v>57</v>
      </c>
      <c r="I44" s="13"/>
      <c r="J44" s="46">
        <v>6973723</v>
      </c>
      <c r="K44" s="46"/>
      <c r="L44" s="46"/>
      <c r="M44" s="46"/>
      <c r="N44" s="46"/>
      <c r="O44" s="46">
        <v>6973723</v>
      </c>
      <c r="P44" s="46">
        <v>7447066.4000000004</v>
      </c>
      <c r="Q44" s="46"/>
      <c r="R44" s="46"/>
      <c r="S44" s="46"/>
      <c r="T44" s="46"/>
      <c r="U44" s="46">
        <v>7447066.4000000004</v>
      </c>
      <c r="V44" s="46">
        <v>7744949.0559999999</v>
      </c>
      <c r="W44" s="46"/>
      <c r="X44" s="46"/>
      <c r="Y44" s="46"/>
      <c r="Z44" s="46"/>
      <c r="AA44" s="46">
        <v>7744949.0559999999</v>
      </c>
      <c r="AB44" s="46">
        <v>8054747.0182400011</v>
      </c>
      <c r="AC44" s="46"/>
      <c r="AD44" s="46"/>
      <c r="AE44" s="46"/>
      <c r="AF44" s="46"/>
      <c r="AG44" s="46">
        <v>8054747.0182400011</v>
      </c>
      <c r="AH44" s="46">
        <v>30220485.474240001</v>
      </c>
      <c r="AI44" s="46"/>
      <c r="AJ44" s="46"/>
      <c r="AK44" s="46"/>
      <c r="AL44" s="46"/>
      <c r="AM44" s="46">
        <v>30220485.474240001</v>
      </c>
      <c r="AN44" s="50"/>
      <c r="AO44" s="50"/>
      <c r="AP44" s="50"/>
      <c r="AQ44" s="50"/>
      <c r="AR44" s="50"/>
      <c r="AS44" s="50"/>
      <c r="AT44" s="49">
        <f>AM44</f>
        <v>30220485.474240001</v>
      </c>
      <c r="AU44" s="49"/>
      <c r="AV44" s="49"/>
      <c r="AW44" s="49"/>
      <c r="AX44" s="49"/>
      <c r="AY44" s="44">
        <f t="shared" si="0"/>
        <v>30220485.474240001</v>
      </c>
    </row>
    <row r="45" spans="1:51" s="10" customFormat="1" ht="25.5">
      <c r="A45" s="34" t="s">
        <v>193</v>
      </c>
      <c r="B45" s="22"/>
      <c r="C45" s="22"/>
      <c r="D45" s="13"/>
      <c r="E45" s="13"/>
      <c r="F45" s="13"/>
      <c r="G45" s="13"/>
      <c r="H45" s="13"/>
      <c r="I45" s="13"/>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49"/>
      <c r="AO45" s="49"/>
      <c r="AP45" s="49"/>
      <c r="AQ45" s="49"/>
      <c r="AR45" s="49"/>
      <c r="AS45" s="49"/>
      <c r="AT45" s="49"/>
      <c r="AU45" s="49"/>
      <c r="AV45" s="49"/>
      <c r="AW45" s="49"/>
      <c r="AX45" s="49"/>
      <c r="AY45" s="44"/>
    </row>
    <row r="46" spans="1:51" s="10" customFormat="1" ht="25.5">
      <c r="A46" s="34" t="s">
        <v>56</v>
      </c>
      <c r="B46" s="22"/>
      <c r="C46" s="22"/>
      <c r="D46" s="13"/>
      <c r="E46" s="13"/>
      <c r="F46" s="13"/>
      <c r="G46" s="13"/>
      <c r="H46" s="13"/>
      <c r="I46" s="13"/>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49"/>
      <c r="AO46" s="47"/>
      <c r="AP46" s="47"/>
      <c r="AQ46" s="47"/>
      <c r="AR46" s="47"/>
      <c r="AS46" s="47"/>
      <c r="AT46" s="49"/>
      <c r="AU46" s="49"/>
      <c r="AV46" s="49"/>
      <c r="AW46" s="49"/>
      <c r="AX46" s="49"/>
      <c r="AY46" s="44"/>
    </row>
    <row r="47" spans="1:51" s="10" customFormat="1" ht="138.75" customHeight="1">
      <c r="A47" s="34" t="s">
        <v>210</v>
      </c>
      <c r="B47" s="22" t="s">
        <v>50</v>
      </c>
      <c r="C47" s="22" t="s">
        <v>55</v>
      </c>
      <c r="D47" s="13" t="s">
        <v>1</v>
      </c>
      <c r="E47" s="13"/>
      <c r="F47" s="13">
        <f>F10</f>
        <v>6</v>
      </c>
      <c r="G47" s="13" t="s">
        <v>186</v>
      </c>
      <c r="H47" s="29" t="s">
        <v>52</v>
      </c>
      <c r="I47" s="13"/>
      <c r="J47" s="46">
        <v>1332958</v>
      </c>
      <c r="K47" s="44"/>
      <c r="L47" s="44"/>
      <c r="M47" s="44"/>
      <c r="N47" s="44"/>
      <c r="O47" s="46">
        <f t="shared" ref="O47:O55" si="9">SUM(J47:N47)</f>
        <v>1332958</v>
      </c>
      <c r="P47" s="46">
        <v>1592191</v>
      </c>
      <c r="Q47" s="44"/>
      <c r="R47" s="44"/>
      <c r="S47" s="44"/>
      <c r="T47" s="44"/>
      <c r="U47" s="46">
        <f t="shared" ref="U47:U54" si="10">SUM(P47:T47)</f>
        <v>1592191</v>
      </c>
      <c r="V47" s="46">
        <v>1636118</v>
      </c>
      <c r="W47" s="44"/>
      <c r="X47" s="44"/>
      <c r="Y47" s="44"/>
      <c r="Z47" s="44"/>
      <c r="AA47" s="46">
        <f t="shared" ref="AA47:AA54" si="11">SUM(V47:Z47)</f>
        <v>1636118</v>
      </c>
      <c r="AB47" s="46">
        <v>1231366</v>
      </c>
      <c r="AC47" s="44"/>
      <c r="AD47" s="44"/>
      <c r="AE47" s="44"/>
      <c r="AF47" s="44"/>
      <c r="AG47" s="46">
        <f t="shared" ref="AG47:AG54" si="12">SUM(AB47:AF47)</f>
        <v>1231366</v>
      </c>
      <c r="AH47" s="46">
        <f t="shared" ref="AH47:AH54" si="13">J47+P47+V47+AB47</f>
        <v>5792633</v>
      </c>
      <c r="AI47" s="46"/>
      <c r="AJ47" s="46"/>
      <c r="AK47" s="46"/>
      <c r="AL47" s="46"/>
      <c r="AM47" s="46">
        <f t="shared" ref="AM47:AM54" si="14">SUM(AH47:AL47)</f>
        <v>5792633</v>
      </c>
      <c r="AN47" s="49"/>
      <c r="AO47" s="47"/>
      <c r="AP47" s="47"/>
      <c r="AQ47" s="47"/>
      <c r="AR47" s="47"/>
      <c r="AS47" s="47"/>
      <c r="AT47" s="49">
        <f>AM47</f>
        <v>5792633</v>
      </c>
      <c r="AU47" s="49"/>
      <c r="AV47" s="49"/>
      <c r="AW47" s="49"/>
      <c r="AX47" s="49"/>
      <c r="AY47" s="44">
        <f t="shared" si="0"/>
        <v>5792633</v>
      </c>
    </row>
    <row r="48" spans="1:51" s="10" customFormat="1" ht="141.75" customHeight="1">
      <c r="A48" s="34" t="s">
        <v>209</v>
      </c>
      <c r="B48" s="22" t="s">
        <v>50</v>
      </c>
      <c r="C48" s="22" t="s">
        <v>54</v>
      </c>
      <c r="D48" s="13" t="s">
        <v>13</v>
      </c>
      <c r="E48" s="13" t="s">
        <v>262</v>
      </c>
      <c r="F48" s="13">
        <f>F10</f>
        <v>6</v>
      </c>
      <c r="G48" s="13" t="s">
        <v>186</v>
      </c>
      <c r="H48" s="29" t="s">
        <v>52</v>
      </c>
      <c r="I48" s="13"/>
      <c r="J48" s="51">
        <v>75000</v>
      </c>
      <c r="K48" s="51"/>
      <c r="L48" s="51"/>
      <c r="M48" s="51">
        <v>22500</v>
      </c>
      <c r="N48" s="51">
        <v>100000</v>
      </c>
      <c r="O48" s="46">
        <f t="shared" si="9"/>
        <v>197500</v>
      </c>
      <c r="P48" s="51">
        <v>75000</v>
      </c>
      <c r="Q48" s="51"/>
      <c r="R48" s="51"/>
      <c r="S48" s="51">
        <v>1125000</v>
      </c>
      <c r="T48" s="51">
        <v>100000</v>
      </c>
      <c r="U48" s="46">
        <f t="shared" si="10"/>
        <v>1300000</v>
      </c>
      <c r="V48" s="51">
        <v>75000</v>
      </c>
      <c r="W48" s="51"/>
      <c r="X48" s="51"/>
      <c r="Y48" s="51"/>
      <c r="Z48" s="51">
        <v>100000</v>
      </c>
      <c r="AA48" s="46">
        <f t="shared" si="11"/>
        <v>175000</v>
      </c>
      <c r="AB48" s="51">
        <v>75000</v>
      </c>
      <c r="AC48" s="51"/>
      <c r="AD48" s="51"/>
      <c r="AE48" s="51"/>
      <c r="AF48" s="51">
        <v>100000</v>
      </c>
      <c r="AG48" s="46">
        <f t="shared" si="12"/>
        <v>175000</v>
      </c>
      <c r="AH48" s="46">
        <f t="shared" si="13"/>
        <v>300000</v>
      </c>
      <c r="AI48" s="46"/>
      <c r="AJ48" s="46"/>
      <c r="AK48" s="46">
        <f>M48+S48+Y48+AE48</f>
        <v>1147500</v>
      </c>
      <c r="AL48" s="46">
        <f>N48+T48+Z48+AF48</f>
        <v>400000</v>
      </c>
      <c r="AM48" s="46">
        <f t="shared" si="14"/>
        <v>1847500</v>
      </c>
      <c r="AN48" s="49"/>
      <c r="AO48" s="49"/>
      <c r="AP48" s="49"/>
      <c r="AQ48" s="49"/>
      <c r="AR48" s="49"/>
      <c r="AS48" s="49"/>
      <c r="AT48" s="49">
        <f>AH48</f>
        <v>300000</v>
      </c>
      <c r="AU48" s="49"/>
      <c r="AV48" s="49"/>
      <c r="AW48" s="49">
        <f>AK48</f>
        <v>1147500</v>
      </c>
      <c r="AX48" s="49">
        <f>AL48</f>
        <v>400000</v>
      </c>
      <c r="AY48" s="44">
        <f t="shared" si="0"/>
        <v>1847500</v>
      </c>
    </row>
    <row r="49" spans="1:51" s="10" customFormat="1" ht="25.5">
      <c r="A49" s="34" t="s">
        <v>194</v>
      </c>
      <c r="B49" s="22"/>
      <c r="C49" s="22"/>
      <c r="D49" s="13"/>
      <c r="E49" s="13"/>
      <c r="F49" s="13"/>
      <c r="G49" s="13"/>
      <c r="H49" s="13"/>
      <c r="I49" s="13"/>
      <c r="J49" s="51"/>
      <c r="K49" s="51"/>
      <c r="L49" s="51"/>
      <c r="M49" s="51"/>
      <c r="N49" s="51"/>
      <c r="O49" s="46"/>
      <c r="P49" s="51"/>
      <c r="Q49" s="51"/>
      <c r="R49" s="51"/>
      <c r="S49" s="51"/>
      <c r="T49" s="51"/>
      <c r="U49" s="46"/>
      <c r="V49" s="51"/>
      <c r="W49" s="51"/>
      <c r="X49" s="51"/>
      <c r="Y49" s="51"/>
      <c r="Z49" s="51"/>
      <c r="AA49" s="46"/>
      <c r="AB49" s="51"/>
      <c r="AC49" s="51"/>
      <c r="AD49" s="51"/>
      <c r="AE49" s="51"/>
      <c r="AF49" s="51"/>
      <c r="AG49" s="46"/>
      <c r="AH49" s="46"/>
      <c r="AI49" s="46"/>
      <c r="AJ49" s="46"/>
      <c r="AK49" s="46"/>
      <c r="AL49" s="46"/>
      <c r="AM49" s="46"/>
      <c r="AN49" s="49"/>
      <c r="AO49" s="49"/>
      <c r="AP49" s="49"/>
      <c r="AQ49" s="49"/>
      <c r="AR49" s="49"/>
      <c r="AS49" s="49"/>
      <c r="AT49" s="49"/>
      <c r="AU49" s="49"/>
      <c r="AV49" s="49"/>
      <c r="AW49" s="49"/>
      <c r="AX49" s="49"/>
      <c r="AY49" s="44"/>
    </row>
    <row r="50" spans="1:51" s="10" customFormat="1" ht="38.25">
      <c r="A50" s="34" t="s">
        <v>51</v>
      </c>
      <c r="B50" s="22"/>
      <c r="C50" s="22"/>
      <c r="D50" s="13"/>
      <c r="E50" s="13"/>
      <c r="F50" s="13"/>
      <c r="G50" s="13"/>
      <c r="H50" s="13"/>
      <c r="I50" s="13"/>
      <c r="J50" s="51"/>
      <c r="K50" s="51"/>
      <c r="L50" s="51"/>
      <c r="M50" s="51"/>
      <c r="N50" s="51"/>
      <c r="O50" s="46"/>
      <c r="P50" s="51"/>
      <c r="Q50" s="51"/>
      <c r="R50" s="51"/>
      <c r="S50" s="51"/>
      <c r="T50" s="51"/>
      <c r="U50" s="46"/>
      <c r="V50" s="51"/>
      <c r="W50" s="51"/>
      <c r="X50" s="51"/>
      <c r="Y50" s="51"/>
      <c r="Z50" s="51"/>
      <c r="AA50" s="46"/>
      <c r="AB50" s="51"/>
      <c r="AC50" s="51"/>
      <c r="AD50" s="51"/>
      <c r="AE50" s="51"/>
      <c r="AF50" s="51"/>
      <c r="AG50" s="46"/>
      <c r="AH50" s="46"/>
      <c r="AI50" s="46"/>
      <c r="AJ50" s="46"/>
      <c r="AK50" s="46"/>
      <c r="AL50" s="46"/>
      <c r="AM50" s="46"/>
      <c r="AN50" s="49"/>
      <c r="AO50" s="49"/>
      <c r="AP50" s="49"/>
      <c r="AQ50" s="49"/>
      <c r="AR50" s="49"/>
      <c r="AS50" s="49"/>
      <c r="AT50" s="49"/>
      <c r="AU50" s="49"/>
      <c r="AV50" s="49"/>
      <c r="AW50" s="49"/>
      <c r="AX50" s="49"/>
      <c r="AY50" s="44"/>
    </row>
    <row r="51" spans="1:51" s="10" customFormat="1" ht="131.25" customHeight="1">
      <c r="A51" s="34" t="s">
        <v>208</v>
      </c>
      <c r="B51" s="22" t="s">
        <v>50</v>
      </c>
      <c r="C51" s="22" t="s">
        <v>53</v>
      </c>
      <c r="D51" s="13" t="s">
        <v>263</v>
      </c>
      <c r="E51" s="13"/>
      <c r="F51" s="13">
        <f>F10</f>
        <v>6</v>
      </c>
      <c r="G51" s="13" t="s">
        <v>187</v>
      </c>
      <c r="H51" s="29" t="s">
        <v>52</v>
      </c>
      <c r="I51" s="13"/>
      <c r="J51" s="46">
        <v>1777083.5</v>
      </c>
      <c r="K51" s="46"/>
      <c r="L51" s="46"/>
      <c r="M51" s="46">
        <v>20500</v>
      </c>
      <c r="N51" s="46">
        <v>50000</v>
      </c>
      <c r="O51" s="46">
        <f t="shared" si="9"/>
        <v>1847583.5</v>
      </c>
      <c r="P51" s="46">
        <v>1785000</v>
      </c>
      <c r="Q51" s="46"/>
      <c r="R51" s="46"/>
      <c r="S51" s="46">
        <v>20500</v>
      </c>
      <c r="T51" s="46">
        <v>50000</v>
      </c>
      <c r="U51" s="46">
        <f t="shared" si="10"/>
        <v>1855500</v>
      </c>
      <c r="V51" s="46">
        <v>1789250</v>
      </c>
      <c r="W51" s="46"/>
      <c r="X51" s="46"/>
      <c r="Y51" s="46">
        <v>20500</v>
      </c>
      <c r="Z51" s="46">
        <v>50000</v>
      </c>
      <c r="AA51" s="46">
        <f t="shared" si="11"/>
        <v>1859750</v>
      </c>
      <c r="AB51" s="46">
        <v>1793712.5</v>
      </c>
      <c r="AC51" s="46"/>
      <c r="AD51" s="46"/>
      <c r="AE51" s="46">
        <v>20500</v>
      </c>
      <c r="AF51" s="46">
        <v>50000</v>
      </c>
      <c r="AG51" s="46">
        <f t="shared" si="12"/>
        <v>1864212.5</v>
      </c>
      <c r="AH51" s="46">
        <f t="shared" si="13"/>
        <v>7145046</v>
      </c>
      <c r="AI51" s="46"/>
      <c r="AJ51" s="46"/>
      <c r="AK51" s="46">
        <f>M51+S51+Y51+AE51</f>
        <v>82000</v>
      </c>
      <c r="AL51" s="46">
        <f>N51+T51+Z51+AF51</f>
        <v>200000</v>
      </c>
      <c r="AM51" s="46">
        <f t="shared" si="14"/>
        <v>7427046</v>
      </c>
      <c r="AN51" s="49"/>
      <c r="AO51" s="49"/>
      <c r="AP51" s="49"/>
      <c r="AQ51" s="49"/>
      <c r="AR51" s="49"/>
      <c r="AS51" s="49"/>
      <c r="AT51" s="49">
        <f>AH51</f>
        <v>7145046</v>
      </c>
      <c r="AU51" s="49"/>
      <c r="AV51" s="49"/>
      <c r="AW51" s="49">
        <f>AK51</f>
        <v>82000</v>
      </c>
      <c r="AX51" s="49">
        <f>AL51</f>
        <v>200000</v>
      </c>
      <c r="AY51" s="44">
        <f t="shared" si="0"/>
        <v>7427046</v>
      </c>
    </row>
    <row r="52" spans="1:51" s="10" customFormat="1" ht="33.75" customHeight="1">
      <c r="A52" s="34" t="s">
        <v>239</v>
      </c>
      <c r="B52" s="22"/>
      <c r="C52" s="22"/>
      <c r="D52" s="13"/>
      <c r="E52" s="13"/>
      <c r="F52" s="13"/>
      <c r="G52" s="13"/>
      <c r="H52" s="13"/>
      <c r="I52" s="13"/>
      <c r="J52" s="51"/>
      <c r="K52" s="51"/>
      <c r="L52" s="51"/>
      <c r="M52" s="51"/>
      <c r="N52" s="51"/>
      <c r="O52" s="46"/>
      <c r="P52" s="51"/>
      <c r="Q52" s="51"/>
      <c r="R52" s="51"/>
      <c r="S52" s="51"/>
      <c r="T52" s="51"/>
      <c r="U52" s="46"/>
      <c r="V52" s="51"/>
      <c r="W52" s="51"/>
      <c r="X52" s="51"/>
      <c r="Y52" s="51"/>
      <c r="Z52" s="51"/>
      <c r="AA52" s="46"/>
      <c r="AB52" s="51"/>
      <c r="AC52" s="51"/>
      <c r="AD52" s="51"/>
      <c r="AE52" s="51"/>
      <c r="AF52" s="51"/>
      <c r="AG52" s="46"/>
      <c r="AH52" s="46"/>
      <c r="AI52" s="46"/>
      <c r="AJ52" s="46"/>
      <c r="AK52" s="46"/>
      <c r="AL52" s="46"/>
      <c r="AM52" s="46"/>
      <c r="AN52" s="49"/>
      <c r="AO52" s="49"/>
      <c r="AP52" s="49"/>
      <c r="AQ52" s="49"/>
      <c r="AR52" s="49"/>
      <c r="AS52" s="49"/>
      <c r="AT52" s="49"/>
      <c r="AU52" s="49"/>
      <c r="AV52" s="49"/>
      <c r="AW52" s="49"/>
      <c r="AX52" s="49"/>
      <c r="AY52" s="44"/>
    </row>
    <row r="53" spans="1:51" s="10" customFormat="1" ht="38.25">
      <c r="A53" s="34" t="s">
        <v>51</v>
      </c>
      <c r="B53" s="22"/>
      <c r="C53" s="22"/>
      <c r="D53" s="13"/>
      <c r="E53" s="13"/>
      <c r="F53" s="13"/>
      <c r="G53" s="13"/>
      <c r="H53" s="13"/>
      <c r="I53" s="13"/>
      <c r="J53" s="51"/>
      <c r="K53" s="51"/>
      <c r="L53" s="51"/>
      <c r="M53" s="51"/>
      <c r="N53" s="51"/>
      <c r="O53" s="46"/>
      <c r="P53" s="51"/>
      <c r="Q53" s="51"/>
      <c r="R53" s="51"/>
      <c r="S53" s="51"/>
      <c r="T53" s="51"/>
      <c r="U53" s="46"/>
      <c r="V53" s="51"/>
      <c r="W53" s="51"/>
      <c r="X53" s="51"/>
      <c r="Y53" s="51"/>
      <c r="Z53" s="51"/>
      <c r="AA53" s="46"/>
      <c r="AB53" s="51"/>
      <c r="AC53" s="51"/>
      <c r="AD53" s="51"/>
      <c r="AE53" s="51"/>
      <c r="AF53" s="51"/>
      <c r="AG53" s="46"/>
      <c r="AH53" s="46"/>
      <c r="AI53" s="46"/>
      <c r="AJ53" s="46"/>
      <c r="AK53" s="46"/>
      <c r="AL53" s="46"/>
      <c r="AM53" s="46"/>
      <c r="AN53" s="49"/>
      <c r="AO53" s="49"/>
      <c r="AP53" s="49"/>
      <c r="AQ53" s="49"/>
      <c r="AR53" s="49"/>
      <c r="AS53" s="49"/>
      <c r="AT53" s="49"/>
      <c r="AU53" s="49"/>
      <c r="AV53" s="49"/>
      <c r="AW53" s="49"/>
      <c r="AX53" s="49"/>
      <c r="AY53" s="44"/>
    </row>
    <row r="54" spans="1:51" s="10" customFormat="1" ht="147" customHeight="1">
      <c r="A54" s="34" t="s">
        <v>211</v>
      </c>
      <c r="B54" s="22" t="s">
        <v>50</v>
      </c>
      <c r="C54" s="22" t="s">
        <v>244</v>
      </c>
      <c r="D54" s="13" t="s">
        <v>1</v>
      </c>
      <c r="E54" s="13"/>
      <c r="F54" s="13">
        <f>F10</f>
        <v>6</v>
      </c>
      <c r="G54" s="13">
        <v>3</v>
      </c>
      <c r="H54" s="13" t="s">
        <v>243</v>
      </c>
      <c r="I54" s="13"/>
      <c r="J54" s="46">
        <v>47990</v>
      </c>
      <c r="K54" s="46"/>
      <c r="L54" s="46"/>
      <c r="M54" s="46">
        <v>203700</v>
      </c>
      <c r="N54" s="46"/>
      <c r="O54" s="46">
        <f t="shared" si="9"/>
        <v>251690</v>
      </c>
      <c r="P54" s="46">
        <v>42950</v>
      </c>
      <c r="Q54" s="46"/>
      <c r="R54" s="46"/>
      <c r="S54" s="46">
        <v>178500</v>
      </c>
      <c r="T54" s="46"/>
      <c r="U54" s="46">
        <f t="shared" si="10"/>
        <v>221450</v>
      </c>
      <c r="V54" s="46">
        <v>42950</v>
      </c>
      <c r="W54" s="46"/>
      <c r="X54" s="46"/>
      <c r="Y54" s="46">
        <v>178500</v>
      </c>
      <c r="Z54" s="46"/>
      <c r="AA54" s="46">
        <f t="shared" si="11"/>
        <v>221450</v>
      </c>
      <c r="AB54" s="46">
        <v>41270</v>
      </c>
      <c r="AC54" s="46"/>
      <c r="AD54" s="46"/>
      <c r="AE54" s="46">
        <v>170100</v>
      </c>
      <c r="AF54" s="46"/>
      <c r="AG54" s="46">
        <f t="shared" si="12"/>
        <v>211370</v>
      </c>
      <c r="AH54" s="46">
        <f t="shared" si="13"/>
        <v>175160</v>
      </c>
      <c r="AI54" s="46"/>
      <c r="AJ54" s="46"/>
      <c r="AK54" s="46">
        <f>M54+S54+Y54+AE54</f>
        <v>730800</v>
      </c>
      <c r="AL54" s="46"/>
      <c r="AM54" s="46">
        <f t="shared" si="14"/>
        <v>905960</v>
      </c>
      <c r="AN54" s="49"/>
      <c r="AO54" s="49"/>
      <c r="AP54" s="49"/>
      <c r="AQ54" s="49"/>
      <c r="AR54" s="49"/>
      <c r="AS54" s="49"/>
      <c r="AT54" s="49">
        <f>AH54</f>
        <v>175160</v>
      </c>
      <c r="AU54" s="49"/>
      <c r="AV54" s="49"/>
      <c r="AW54" s="49">
        <f>AK54</f>
        <v>730800</v>
      </c>
      <c r="AX54" s="49"/>
      <c r="AY54" s="44">
        <f t="shared" si="0"/>
        <v>905960</v>
      </c>
    </row>
    <row r="55" spans="1:51" s="10" customFormat="1">
      <c r="A55" s="34" t="s">
        <v>191</v>
      </c>
      <c r="B55" s="22"/>
      <c r="C55" s="22"/>
      <c r="D55" s="13"/>
      <c r="E55" s="13"/>
      <c r="F55" s="13"/>
      <c r="G55" s="13"/>
      <c r="H55" s="13"/>
      <c r="I55" s="13"/>
      <c r="J55" s="51"/>
      <c r="K55" s="51"/>
      <c r="L55" s="51"/>
      <c r="M55" s="51"/>
      <c r="N55" s="51"/>
      <c r="O55" s="46">
        <f t="shared" si="9"/>
        <v>0</v>
      </c>
      <c r="P55" s="51"/>
      <c r="Q55" s="51"/>
      <c r="R55" s="51"/>
      <c r="S55" s="51"/>
      <c r="T55" s="51"/>
      <c r="U55" s="46"/>
      <c r="V55" s="51"/>
      <c r="W55" s="51"/>
      <c r="X55" s="51"/>
      <c r="Y55" s="51"/>
      <c r="Z55" s="51"/>
      <c r="AA55" s="46"/>
      <c r="AB55" s="51"/>
      <c r="AC55" s="51"/>
      <c r="AD55" s="51"/>
      <c r="AE55" s="51"/>
      <c r="AF55" s="51"/>
      <c r="AG55" s="46"/>
      <c r="AH55" s="46"/>
      <c r="AI55" s="46"/>
      <c r="AJ55" s="46"/>
      <c r="AK55" s="46"/>
      <c r="AL55" s="46"/>
      <c r="AM55" s="46"/>
      <c r="AN55" s="49"/>
      <c r="AO55" s="49"/>
      <c r="AP55" s="49"/>
      <c r="AQ55" s="49"/>
      <c r="AR55" s="49"/>
      <c r="AS55" s="49"/>
      <c r="AT55" s="49"/>
      <c r="AU55" s="49"/>
      <c r="AV55" s="49"/>
      <c r="AW55" s="49"/>
      <c r="AX55" s="49"/>
      <c r="AY55" s="44"/>
    </row>
    <row r="56" spans="1:51" s="10" customFormat="1" ht="25.5">
      <c r="A56" s="34" t="s">
        <v>238</v>
      </c>
      <c r="B56" s="22"/>
      <c r="C56" s="22"/>
      <c r="D56" s="13"/>
      <c r="E56" s="13"/>
      <c r="F56" s="13"/>
      <c r="G56" s="13"/>
      <c r="H56" s="13"/>
      <c r="I56" s="13"/>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49"/>
      <c r="AO56" s="49"/>
      <c r="AP56" s="49"/>
      <c r="AQ56" s="49"/>
      <c r="AR56" s="49"/>
      <c r="AS56" s="49"/>
      <c r="AT56" s="49"/>
      <c r="AU56" s="49"/>
      <c r="AV56" s="49"/>
      <c r="AW56" s="49"/>
      <c r="AX56" s="49"/>
      <c r="AY56" s="44"/>
    </row>
    <row r="57" spans="1:51" s="10" customFormat="1" ht="27.75" customHeight="1">
      <c r="A57" s="34" t="s">
        <v>195</v>
      </c>
      <c r="B57" s="22"/>
      <c r="C57" s="22"/>
      <c r="D57" s="13"/>
      <c r="E57" s="13"/>
      <c r="F57" s="13"/>
      <c r="G57" s="13"/>
      <c r="H57" s="13"/>
      <c r="I57" s="13"/>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49"/>
      <c r="AO57" s="49"/>
      <c r="AP57" s="49"/>
      <c r="AQ57" s="49"/>
      <c r="AR57" s="49"/>
      <c r="AS57" s="49"/>
      <c r="AT57" s="49"/>
      <c r="AU57" s="49"/>
      <c r="AV57" s="49"/>
      <c r="AW57" s="49"/>
      <c r="AX57" s="49"/>
      <c r="AY57" s="44"/>
    </row>
    <row r="58" spans="1:51" s="10" customFormat="1" ht="69" customHeight="1">
      <c r="A58" s="22" t="s">
        <v>267</v>
      </c>
      <c r="B58" s="22" t="s">
        <v>46</v>
      </c>
      <c r="C58" s="22" t="s">
        <v>49</v>
      </c>
      <c r="D58" s="13" t="s">
        <v>1</v>
      </c>
      <c r="E58" s="13"/>
      <c r="F58" s="13">
        <f>F10</f>
        <v>6</v>
      </c>
      <c r="G58" s="13">
        <v>3</v>
      </c>
      <c r="H58" s="13"/>
      <c r="I58" s="13"/>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v>9100000</v>
      </c>
      <c r="AI58" s="51"/>
      <c r="AJ58" s="51"/>
      <c r="AK58" s="51"/>
      <c r="AL58" s="51"/>
      <c r="AM58" s="51">
        <f>SUM(AH58:AL58)</f>
        <v>9100000</v>
      </c>
      <c r="AN58" s="49"/>
      <c r="AO58" s="49"/>
      <c r="AP58" s="49"/>
      <c r="AQ58" s="49"/>
      <c r="AR58" s="49"/>
      <c r="AS58" s="49"/>
      <c r="AT58" s="49">
        <f>AM58</f>
        <v>9100000</v>
      </c>
      <c r="AU58" s="49"/>
      <c r="AV58" s="49"/>
      <c r="AW58" s="49"/>
      <c r="AX58" s="49"/>
      <c r="AY58" s="44">
        <f t="shared" si="0"/>
        <v>9100000</v>
      </c>
    </row>
    <row r="59" spans="1:51" s="10" customFormat="1" ht="145.5" customHeight="1">
      <c r="A59" s="22" t="s">
        <v>268</v>
      </c>
      <c r="B59" s="22" t="s">
        <v>46</v>
      </c>
      <c r="C59" s="22" t="s">
        <v>48</v>
      </c>
      <c r="D59" s="13" t="s">
        <v>1</v>
      </c>
      <c r="E59" s="13"/>
      <c r="F59" s="13">
        <f>F10</f>
        <v>6</v>
      </c>
      <c r="G59" s="13" t="s">
        <v>188</v>
      </c>
      <c r="H59" s="13" t="s">
        <v>258</v>
      </c>
      <c r="I59" s="1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51">
        <v>240000</v>
      </c>
      <c r="AI59" s="44"/>
      <c r="AJ59" s="44"/>
      <c r="AK59" s="44"/>
      <c r="AL59" s="44"/>
      <c r="AM59" s="51">
        <f>SUM(AH59:AL59)</f>
        <v>240000</v>
      </c>
      <c r="AN59" s="49"/>
      <c r="AO59" s="49"/>
      <c r="AP59" s="49"/>
      <c r="AQ59" s="49"/>
      <c r="AR59" s="49"/>
      <c r="AS59" s="49"/>
      <c r="AT59" s="49">
        <f>AM59</f>
        <v>240000</v>
      </c>
      <c r="AU59" s="49"/>
      <c r="AV59" s="49"/>
      <c r="AW59" s="49"/>
      <c r="AX59" s="49"/>
      <c r="AY59" s="44">
        <f t="shared" si="0"/>
        <v>240000</v>
      </c>
    </row>
    <row r="60" spans="1:51" s="10" customFormat="1" ht="38.25">
      <c r="A60" s="22" t="s">
        <v>269</v>
      </c>
      <c r="B60" s="22" t="s">
        <v>46</v>
      </c>
      <c r="C60" s="36" t="s">
        <v>47</v>
      </c>
      <c r="D60" s="13" t="s">
        <v>1</v>
      </c>
      <c r="E60" s="13"/>
      <c r="F60" s="13" t="s">
        <v>185</v>
      </c>
      <c r="G60" s="13" t="s">
        <v>189</v>
      </c>
      <c r="H60" s="14"/>
      <c r="I60" s="1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6">
        <v>350000</v>
      </c>
      <c r="AI60" s="44"/>
      <c r="AJ60" s="44"/>
      <c r="AK60" s="44"/>
      <c r="AL60" s="44"/>
      <c r="AM60" s="51">
        <f>SUM(AH60:AL60)</f>
        <v>350000</v>
      </c>
      <c r="AN60" s="49"/>
      <c r="AO60" s="49"/>
      <c r="AP60" s="49"/>
      <c r="AQ60" s="49"/>
      <c r="AR60" s="49"/>
      <c r="AS60" s="49"/>
      <c r="AT60" s="49">
        <f>AM60</f>
        <v>350000</v>
      </c>
      <c r="AU60" s="49"/>
      <c r="AV60" s="49"/>
      <c r="AW60" s="49"/>
      <c r="AX60" s="49"/>
      <c r="AY60" s="44">
        <f t="shared" si="0"/>
        <v>350000</v>
      </c>
    </row>
    <row r="61" spans="1:51" s="7" customFormat="1" ht="63.75">
      <c r="A61" s="23" t="s">
        <v>270</v>
      </c>
      <c r="B61" s="23" t="s">
        <v>46</v>
      </c>
      <c r="C61" s="23" t="s">
        <v>45</v>
      </c>
      <c r="D61" s="12" t="s">
        <v>1</v>
      </c>
      <c r="E61" s="12"/>
      <c r="F61" s="12">
        <f>F10</f>
        <v>6</v>
      </c>
      <c r="G61" s="12"/>
      <c r="H61" s="29" t="s">
        <v>44</v>
      </c>
      <c r="I61" s="12"/>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v>5000000</v>
      </c>
      <c r="AI61" s="53"/>
      <c r="AJ61" s="53"/>
      <c r="AK61" s="53"/>
      <c r="AL61" s="53"/>
      <c r="AM61" s="53">
        <f>SUM(AH61:AL61)</f>
        <v>5000000</v>
      </c>
      <c r="AN61" s="54"/>
      <c r="AO61" s="54"/>
      <c r="AP61" s="54"/>
      <c r="AQ61" s="54"/>
      <c r="AR61" s="54"/>
      <c r="AS61" s="54"/>
      <c r="AT61" s="54">
        <f>AM61</f>
        <v>5000000</v>
      </c>
      <c r="AU61" s="54"/>
      <c r="AV61" s="54"/>
      <c r="AW61" s="54"/>
      <c r="AX61" s="54"/>
      <c r="AY61" s="44">
        <f t="shared" si="0"/>
        <v>5000000</v>
      </c>
    </row>
    <row r="62" spans="1:51" ht="30.75" customHeight="1">
      <c r="A62" s="30" t="s">
        <v>221</v>
      </c>
      <c r="B62" s="22"/>
      <c r="C62" s="22"/>
      <c r="D62" s="13"/>
      <c r="E62" s="13"/>
      <c r="F62" s="13"/>
      <c r="G62" s="13"/>
      <c r="H62" s="13"/>
      <c r="I62" s="13"/>
      <c r="J62" s="44"/>
      <c r="K62" s="44"/>
      <c r="L62" s="44"/>
      <c r="M62" s="44"/>
      <c r="N62" s="44"/>
      <c r="O62" s="46"/>
      <c r="P62" s="44"/>
      <c r="Q62" s="44"/>
      <c r="R62" s="44"/>
      <c r="S62" s="44"/>
      <c r="T62" s="44"/>
      <c r="U62" s="46"/>
      <c r="V62" s="44"/>
      <c r="W62" s="44"/>
      <c r="X62" s="44"/>
      <c r="Y62" s="44"/>
      <c r="Z62" s="44"/>
      <c r="AA62" s="46"/>
      <c r="AB62" s="44"/>
      <c r="AC62" s="44"/>
      <c r="AD62" s="44"/>
      <c r="AE62" s="44"/>
      <c r="AF62" s="44"/>
      <c r="AG62" s="46"/>
      <c r="AH62" s="46"/>
      <c r="AI62" s="46"/>
      <c r="AJ62" s="46"/>
      <c r="AK62" s="46"/>
      <c r="AL62" s="46"/>
      <c r="AM62" s="46"/>
      <c r="AN62" s="47"/>
      <c r="AO62" s="47"/>
      <c r="AP62" s="47"/>
      <c r="AQ62" s="47"/>
      <c r="AR62" s="47"/>
      <c r="AS62" s="47"/>
      <c r="AT62" s="44"/>
      <c r="AU62" s="44"/>
      <c r="AV62" s="44"/>
      <c r="AW62" s="44"/>
      <c r="AX62" s="44"/>
      <c r="AY62" s="44"/>
    </row>
    <row r="63" spans="1:51" s="8" customFormat="1" ht="28.5" customHeight="1">
      <c r="A63" s="31" t="s">
        <v>43</v>
      </c>
      <c r="B63" s="37"/>
      <c r="C63" s="23"/>
      <c r="D63" s="38"/>
      <c r="E63" s="12"/>
      <c r="F63" s="38"/>
      <c r="G63" s="38"/>
      <c r="H63" s="38"/>
      <c r="I63" s="12"/>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44"/>
    </row>
    <row r="64" spans="1:51" s="9" customFormat="1" ht="76.5">
      <c r="A64" s="22" t="s">
        <v>42</v>
      </c>
      <c r="B64" s="22" t="s">
        <v>38</v>
      </c>
      <c r="C64" s="22" t="s">
        <v>41</v>
      </c>
      <c r="D64" s="13" t="s">
        <v>275</v>
      </c>
      <c r="E64" s="13" t="s">
        <v>40</v>
      </c>
      <c r="F64" s="13">
        <f>F10</f>
        <v>6</v>
      </c>
      <c r="G64" s="13">
        <v>13</v>
      </c>
      <c r="H64" s="13" t="s">
        <v>37</v>
      </c>
      <c r="I64" s="13"/>
      <c r="J64" s="51">
        <v>7246000</v>
      </c>
      <c r="K64" s="51"/>
      <c r="L64" s="51"/>
      <c r="M64" s="51"/>
      <c r="N64" s="51"/>
      <c r="O64" s="51">
        <f t="shared" ref="O64:O69" si="15">SUM(J64:N64)</f>
        <v>7246000</v>
      </c>
      <c r="P64" s="51">
        <v>5494000</v>
      </c>
      <c r="Q64" s="51"/>
      <c r="R64" s="51"/>
      <c r="S64" s="51"/>
      <c r="T64" s="51"/>
      <c r="U64" s="51">
        <f t="shared" ref="U64:U69" si="16">SUM(P64:T64)</f>
        <v>5494000</v>
      </c>
      <c r="V64" s="51">
        <v>5494000</v>
      </c>
      <c r="W64" s="51"/>
      <c r="X64" s="51"/>
      <c r="Y64" s="51"/>
      <c r="Z64" s="51"/>
      <c r="AA64" s="51">
        <f t="shared" ref="AA64:AA69" si="17">SUM(V64:Z64)</f>
        <v>5494000</v>
      </c>
      <c r="AB64" s="51">
        <v>5494000</v>
      </c>
      <c r="AC64" s="51"/>
      <c r="AD64" s="51"/>
      <c r="AE64" s="51"/>
      <c r="AF64" s="51"/>
      <c r="AG64" s="51">
        <f t="shared" ref="AG64:AG69" si="18">SUM(AB64:AF64)</f>
        <v>5494000</v>
      </c>
      <c r="AH64" s="51">
        <f t="shared" ref="AH64:AH69" si="19">J64+P64+V64+AB64</f>
        <v>23728000</v>
      </c>
      <c r="AI64" s="51"/>
      <c r="AJ64" s="51"/>
      <c r="AK64" s="51"/>
      <c r="AL64" s="51"/>
      <c r="AM64" s="51">
        <f t="shared" ref="AM64:AM69" si="20">SUM(AH64:AL64)</f>
        <v>23728000</v>
      </c>
      <c r="AN64" s="55"/>
      <c r="AO64" s="55"/>
      <c r="AP64" s="55"/>
      <c r="AQ64" s="55"/>
      <c r="AR64" s="55"/>
      <c r="AS64" s="55"/>
      <c r="AT64" s="55">
        <f t="shared" ref="AT64:AT69" si="21">AM64</f>
        <v>23728000</v>
      </c>
      <c r="AU64" s="55"/>
      <c r="AV64" s="55"/>
      <c r="AW64" s="55"/>
      <c r="AX64" s="55"/>
      <c r="AY64" s="44">
        <f t="shared" si="0"/>
        <v>23728000</v>
      </c>
    </row>
    <row r="65" spans="1:51" s="8" customFormat="1" ht="25.5">
      <c r="A65" s="23" t="s">
        <v>246</v>
      </c>
      <c r="B65" s="23" t="s">
        <v>38</v>
      </c>
      <c r="C65" s="23"/>
      <c r="D65" s="12" t="s">
        <v>1</v>
      </c>
      <c r="E65" s="12"/>
      <c r="F65" s="12">
        <f>F10</f>
        <v>6</v>
      </c>
      <c r="G65" s="12">
        <v>13</v>
      </c>
      <c r="H65" s="29" t="s">
        <v>37</v>
      </c>
      <c r="I65" s="12"/>
      <c r="J65" s="53">
        <v>5453000</v>
      </c>
      <c r="K65" s="53"/>
      <c r="L65" s="53"/>
      <c r="M65" s="53"/>
      <c r="N65" s="53"/>
      <c r="O65" s="51">
        <f t="shared" si="15"/>
        <v>5453000</v>
      </c>
      <c r="P65" s="53"/>
      <c r="Q65" s="53"/>
      <c r="R65" s="53"/>
      <c r="S65" s="53"/>
      <c r="T65" s="53"/>
      <c r="U65" s="53"/>
      <c r="V65" s="53">
        <v>5610000</v>
      </c>
      <c r="W65" s="53"/>
      <c r="X65" s="53"/>
      <c r="Y65" s="53"/>
      <c r="Z65" s="53"/>
      <c r="AA65" s="53">
        <f t="shared" si="17"/>
        <v>5610000</v>
      </c>
      <c r="AB65" s="53">
        <v>5673000</v>
      </c>
      <c r="AC65" s="53"/>
      <c r="AD65" s="53"/>
      <c r="AE65" s="53"/>
      <c r="AF65" s="53"/>
      <c r="AG65" s="53">
        <f t="shared" si="18"/>
        <v>5673000</v>
      </c>
      <c r="AH65" s="51">
        <f t="shared" si="19"/>
        <v>16736000</v>
      </c>
      <c r="AI65" s="54"/>
      <c r="AJ65" s="53"/>
      <c r="AK65" s="53"/>
      <c r="AL65" s="53"/>
      <c r="AM65" s="53">
        <f t="shared" si="20"/>
        <v>16736000</v>
      </c>
      <c r="AN65" s="54"/>
      <c r="AO65" s="54"/>
      <c r="AP65" s="54"/>
      <c r="AQ65" s="54"/>
      <c r="AR65" s="54"/>
      <c r="AS65" s="54"/>
      <c r="AT65" s="54">
        <f t="shared" si="21"/>
        <v>16736000</v>
      </c>
      <c r="AU65" s="54"/>
      <c r="AV65" s="54"/>
      <c r="AW65" s="54"/>
      <c r="AX65" s="54"/>
      <c r="AY65" s="44">
        <f t="shared" si="0"/>
        <v>16736000</v>
      </c>
    </row>
    <row r="66" spans="1:51" s="8" customFormat="1" ht="31.5" customHeight="1">
      <c r="A66" s="23" t="s">
        <v>222</v>
      </c>
      <c r="B66" s="23" t="s">
        <v>38</v>
      </c>
      <c r="C66" s="23"/>
      <c r="D66" s="12" t="s">
        <v>39</v>
      </c>
      <c r="E66" s="12"/>
      <c r="F66" s="12">
        <f>F10</f>
        <v>6</v>
      </c>
      <c r="G66" s="12">
        <v>13</v>
      </c>
      <c r="H66" s="29" t="s">
        <v>37</v>
      </c>
      <c r="I66" s="12"/>
      <c r="J66" s="53">
        <v>626000</v>
      </c>
      <c r="K66" s="53"/>
      <c r="L66" s="53"/>
      <c r="M66" s="53"/>
      <c r="N66" s="53"/>
      <c r="O66" s="51">
        <f t="shared" si="15"/>
        <v>626000</v>
      </c>
      <c r="P66" s="53"/>
      <c r="Q66" s="53"/>
      <c r="R66" s="53"/>
      <c r="S66" s="53"/>
      <c r="T66" s="53"/>
      <c r="U66" s="53"/>
      <c r="V66" s="53">
        <v>1450000</v>
      </c>
      <c r="W66" s="53"/>
      <c r="X66" s="53"/>
      <c r="Y66" s="53"/>
      <c r="Z66" s="53"/>
      <c r="AA66" s="53">
        <f t="shared" si="17"/>
        <v>1450000</v>
      </c>
      <c r="AB66" s="53">
        <v>1450000</v>
      </c>
      <c r="AC66" s="53"/>
      <c r="AD66" s="53"/>
      <c r="AE66" s="53"/>
      <c r="AF66" s="53"/>
      <c r="AG66" s="53">
        <f t="shared" si="18"/>
        <v>1450000</v>
      </c>
      <c r="AH66" s="51">
        <f t="shared" si="19"/>
        <v>3526000</v>
      </c>
      <c r="AI66" s="54"/>
      <c r="AJ66" s="53"/>
      <c r="AK66" s="53"/>
      <c r="AL66" s="53"/>
      <c r="AM66" s="53">
        <f t="shared" si="20"/>
        <v>3526000</v>
      </c>
      <c r="AN66" s="54"/>
      <c r="AO66" s="54"/>
      <c r="AP66" s="54"/>
      <c r="AQ66" s="54"/>
      <c r="AR66" s="54"/>
      <c r="AS66" s="54"/>
      <c r="AT66" s="54">
        <f t="shared" si="21"/>
        <v>3526000</v>
      </c>
      <c r="AU66" s="54"/>
      <c r="AV66" s="54"/>
      <c r="AW66" s="54"/>
      <c r="AX66" s="54"/>
      <c r="AY66" s="44">
        <f t="shared" si="0"/>
        <v>3526000</v>
      </c>
    </row>
    <row r="67" spans="1:51" s="8" customFormat="1" ht="25.5">
      <c r="A67" s="23" t="s">
        <v>223</v>
      </c>
      <c r="B67" s="23" t="s">
        <v>38</v>
      </c>
      <c r="C67" s="23"/>
      <c r="D67" s="12" t="s">
        <v>1</v>
      </c>
      <c r="E67" s="12"/>
      <c r="F67" s="12">
        <f>F10</f>
        <v>6</v>
      </c>
      <c r="G67" s="12">
        <v>13</v>
      </c>
      <c r="H67" s="29" t="s">
        <v>37</v>
      </c>
      <c r="I67" s="12"/>
      <c r="J67" s="53">
        <v>40000</v>
      </c>
      <c r="K67" s="53"/>
      <c r="L67" s="53"/>
      <c r="M67" s="53"/>
      <c r="N67" s="53"/>
      <c r="O67" s="51">
        <f t="shared" si="15"/>
        <v>40000</v>
      </c>
      <c r="P67" s="53"/>
      <c r="Q67" s="53"/>
      <c r="R67" s="53"/>
      <c r="S67" s="53"/>
      <c r="T67" s="53"/>
      <c r="U67" s="53"/>
      <c r="V67" s="53">
        <v>135000</v>
      </c>
      <c r="W67" s="53"/>
      <c r="X67" s="53"/>
      <c r="Y67" s="53"/>
      <c r="Z67" s="53"/>
      <c r="AA67" s="53">
        <f t="shared" si="17"/>
        <v>135000</v>
      </c>
      <c r="AB67" s="53">
        <v>135000</v>
      </c>
      <c r="AC67" s="53"/>
      <c r="AD67" s="53"/>
      <c r="AE67" s="53"/>
      <c r="AF67" s="53"/>
      <c r="AG67" s="53">
        <f t="shared" si="18"/>
        <v>135000</v>
      </c>
      <c r="AH67" s="51">
        <f t="shared" si="19"/>
        <v>310000</v>
      </c>
      <c r="AI67" s="54"/>
      <c r="AJ67" s="53"/>
      <c r="AK67" s="53"/>
      <c r="AL67" s="53"/>
      <c r="AM67" s="53">
        <f t="shared" si="20"/>
        <v>310000</v>
      </c>
      <c r="AN67" s="54"/>
      <c r="AO67" s="54"/>
      <c r="AP67" s="54"/>
      <c r="AQ67" s="54"/>
      <c r="AR67" s="54"/>
      <c r="AS67" s="54"/>
      <c r="AT67" s="54">
        <f t="shared" si="21"/>
        <v>310000</v>
      </c>
      <c r="AU67" s="54"/>
      <c r="AV67" s="54"/>
      <c r="AW67" s="54"/>
      <c r="AX67" s="54"/>
      <c r="AY67" s="44">
        <f t="shared" si="0"/>
        <v>310000</v>
      </c>
    </row>
    <row r="68" spans="1:51" s="8" customFormat="1" ht="25.5">
      <c r="A68" s="23" t="s">
        <v>224</v>
      </c>
      <c r="B68" s="23" t="s">
        <v>38</v>
      </c>
      <c r="C68" s="23"/>
      <c r="D68" s="12" t="s">
        <v>1</v>
      </c>
      <c r="E68" s="12"/>
      <c r="F68" s="12">
        <f>F10</f>
        <v>6</v>
      </c>
      <c r="G68" s="12">
        <v>13</v>
      </c>
      <c r="H68" s="29" t="s">
        <v>37</v>
      </c>
      <c r="I68" s="12"/>
      <c r="J68" s="53"/>
      <c r="K68" s="53"/>
      <c r="L68" s="53"/>
      <c r="M68" s="53"/>
      <c r="N68" s="53"/>
      <c r="O68" s="51"/>
      <c r="P68" s="53">
        <v>5458000</v>
      </c>
      <c r="Q68" s="53"/>
      <c r="R68" s="53"/>
      <c r="S68" s="53"/>
      <c r="T68" s="53"/>
      <c r="U68" s="53">
        <f t="shared" si="16"/>
        <v>5458000</v>
      </c>
      <c r="V68" s="53">
        <v>5458000</v>
      </c>
      <c r="W68" s="53"/>
      <c r="X68" s="53"/>
      <c r="Y68" s="53"/>
      <c r="Z68" s="53"/>
      <c r="AA68" s="53">
        <f t="shared" si="17"/>
        <v>5458000</v>
      </c>
      <c r="AB68" s="53">
        <v>1229000</v>
      </c>
      <c r="AC68" s="53"/>
      <c r="AD68" s="53"/>
      <c r="AE68" s="53"/>
      <c r="AF68" s="53"/>
      <c r="AG68" s="53">
        <f t="shared" si="18"/>
        <v>1229000</v>
      </c>
      <c r="AH68" s="51">
        <f t="shared" si="19"/>
        <v>12145000</v>
      </c>
      <c r="AI68" s="54"/>
      <c r="AJ68" s="53"/>
      <c r="AK68" s="53"/>
      <c r="AL68" s="53"/>
      <c r="AM68" s="53">
        <f t="shared" si="20"/>
        <v>12145000</v>
      </c>
      <c r="AN68" s="54"/>
      <c r="AO68" s="54"/>
      <c r="AP68" s="54"/>
      <c r="AQ68" s="54"/>
      <c r="AR68" s="54"/>
      <c r="AS68" s="54"/>
      <c r="AT68" s="54">
        <f t="shared" si="21"/>
        <v>12145000</v>
      </c>
      <c r="AU68" s="54"/>
      <c r="AV68" s="54"/>
      <c r="AW68" s="54"/>
      <c r="AX68" s="54"/>
      <c r="AY68" s="44">
        <f t="shared" si="0"/>
        <v>12145000</v>
      </c>
    </row>
    <row r="69" spans="1:51" s="8" customFormat="1" ht="38.25">
      <c r="A69" s="23" t="s">
        <v>225</v>
      </c>
      <c r="B69" s="23" t="s">
        <v>36</v>
      </c>
      <c r="C69" s="23"/>
      <c r="D69" s="12" t="s">
        <v>1</v>
      </c>
      <c r="E69" s="12"/>
      <c r="F69" s="12">
        <f>F10</f>
        <v>6</v>
      </c>
      <c r="G69" s="12">
        <v>13</v>
      </c>
      <c r="H69" s="29" t="s">
        <v>35</v>
      </c>
      <c r="I69" s="12"/>
      <c r="J69" s="53">
        <v>1670000</v>
      </c>
      <c r="K69" s="53"/>
      <c r="L69" s="53"/>
      <c r="M69" s="53"/>
      <c r="N69" s="53"/>
      <c r="O69" s="51">
        <f t="shared" si="15"/>
        <v>1670000</v>
      </c>
      <c r="P69" s="53">
        <v>5490000</v>
      </c>
      <c r="Q69" s="53"/>
      <c r="R69" s="53"/>
      <c r="S69" s="53"/>
      <c r="T69" s="53"/>
      <c r="U69" s="53">
        <f t="shared" si="16"/>
        <v>5490000</v>
      </c>
      <c r="V69" s="53">
        <v>5130000</v>
      </c>
      <c r="W69" s="53"/>
      <c r="X69" s="53"/>
      <c r="Y69" s="53"/>
      <c r="Z69" s="53"/>
      <c r="AA69" s="53">
        <f t="shared" si="17"/>
        <v>5130000</v>
      </c>
      <c r="AB69" s="53">
        <v>5640000</v>
      </c>
      <c r="AC69" s="53"/>
      <c r="AD69" s="53"/>
      <c r="AE69" s="53"/>
      <c r="AF69" s="53"/>
      <c r="AG69" s="53">
        <f t="shared" si="18"/>
        <v>5640000</v>
      </c>
      <c r="AH69" s="51">
        <f t="shared" si="19"/>
        <v>17930000</v>
      </c>
      <c r="AI69" s="54"/>
      <c r="AJ69" s="53"/>
      <c r="AK69" s="53"/>
      <c r="AL69" s="53"/>
      <c r="AM69" s="53">
        <f t="shared" si="20"/>
        <v>17930000</v>
      </c>
      <c r="AN69" s="54"/>
      <c r="AO69" s="54"/>
      <c r="AP69" s="47"/>
      <c r="AQ69" s="54"/>
      <c r="AR69" s="54"/>
      <c r="AS69" s="54"/>
      <c r="AT69" s="54">
        <f t="shared" si="21"/>
        <v>17930000</v>
      </c>
      <c r="AU69" s="54"/>
      <c r="AV69" s="54"/>
      <c r="AW69" s="54"/>
      <c r="AX69" s="54"/>
      <c r="AY69" s="44">
        <f t="shared" si="0"/>
        <v>17930000</v>
      </c>
    </row>
    <row r="70" spans="1:51">
      <c r="A70" s="30" t="s">
        <v>226</v>
      </c>
      <c r="B70" s="22"/>
      <c r="C70" s="22"/>
      <c r="D70" s="13"/>
      <c r="E70" s="13"/>
      <c r="F70" s="13"/>
      <c r="G70" s="13"/>
      <c r="H70" s="13"/>
      <c r="I70" s="13"/>
      <c r="J70" s="44"/>
      <c r="K70" s="44"/>
      <c r="L70" s="44"/>
      <c r="M70" s="44"/>
      <c r="N70" s="44"/>
      <c r="O70" s="46"/>
      <c r="P70" s="44"/>
      <c r="Q70" s="44"/>
      <c r="R70" s="44"/>
      <c r="S70" s="44"/>
      <c r="T70" s="44"/>
      <c r="U70" s="46"/>
      <c r="V70" s="44"/>
      <c r="W70" s="44"/>
      <c r="X70" s="44"/>
      <c r="Y70" s="44"/>
      <c r="Z70" s="44"/>
      <c r="AA70" s="46"/>
      <c r="AB70" s="44"/>
      <c r="AC70" s="44"/>
      <c r="AD70" s="44"/>
      <c r="AE70" s="44"/>
      <c r="AF70" s="44"/>
      <c r="AG70" s="46"/>
      <c r="AH70" s="46"/>
      <c r="AI70" s="46"/>
      <c r="AJ70" s="46"/>
      <c r="AK70" s="46"/>
      <c r="AL70" s="46"/>
      <c r="AM70" s="46"/>
      <c r="AN70" s="47"/>
      <c r="AO70" s="47"/>
      <c r="AP70" s="47"/>
      <c r="AQ70" s="47"/>
      <c r="AR70" s="47"/>
      <c r="AS70" s="47"/>
      <c r="AT70" s="44"/>
      <c r="AU70" s="44"/>
      <c r="AV70" s="44"/>
      <c r="AW70" s="44"/>
      <c r="AX70" s="44"/>
      <c r="AY70" s="44"/>
    </row>
    <row r="71" spans="1:51">
      <c r="A71" s="30" t="s">
        <v>234</v>
      </c>
      <c r="B71" s="22"/>
      <c r="C71" s="22"/>
      <c r="D71" s="13"/>
      <c r="E71" s="13"/>
      <c r="F71" s="13"/>
      <c r="G71" s="13"/>
      <c r="H71" s="13"/>
      <c r="I71" s="13"/>
      <c r="J71" s="44"/>
      <c r="K71" s="44"/>
      <c r="L71" s="44"/>
      <c r="M71" s="44"/>
      <c r="N71" s="44"/>
      <c r="O71" s="46"/>
      <c r="P71" s="44"/>
      <c r="Q71" s="44"/>
      <c r="R71" s="44"/>
      <c r="S71" s="44"/>
      <c r="T71" s="44"/>
      <c r="U71" s="46"/>
      <c r="V71" s="44"/>
      <c r="W71" s="44"/>
      <c r="X71" s="44"/>
      <c r="Y71" s="44"/>
      <c r="Z71" s="44"/>
      <c r="AA71" s="46"/>
      <c r="AB71" s="44"/>
      <c r="AC71" s="44"/>
      <c r="AD71" s="44"/>
      <c r="AE71" s="44"/>
      <c r="AF71" s="44"/>
      <c r="AG71" s="46"/>
      <c r="AH71" s="46"/>
      <c r="AI71" s="46"/>
      <c r="AJ71" s="46"/>
      <c r="AK71" s="46"/>
      <c r="AL71" s="46"/>
      <c r="AM71" s="46"/>
      <c r="AN71" s="47"/>
      <c r="AO71" s="47"/>
      <c r="AP71" s="47"/>
      <c r="AQ71" s="47"/>
      <c r="AR71" s="47"/>
      <c r="AS71" s="47"/>
      <c r="AT71" s="44"/>
      <c r="AU71" s="44"/>
      <c r="AV71" s="44"/>
      <c r="AW71" s="44"/>
      <c r="AX71" s="44"/>
      <c r="AY71" s="44"/>
    </row>
    <row r="72" spans="1:51" s="6" customFormat="1" ht="30" customHeight="1">
      <c r="A72" s="31" t="s">
        <v>34</v>
      </c>
      <c r="B72" s="23"/>
      <c r="C72" s="23"/>
      <c r="D72" s="12"/>
      <c r="E72" s="12"/>
      <c r="F72" s="12"/>
      <c r="G72" s="12"/>
      <c r="H72" s="12"/>
      <c r="I72" s="12"/>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47"/>
      <c r="AI72" s="47"/>
      <c r="AJ72" s="47"/>
      <c r="AK72" s="47"/>
      <c r="AL72" s="47"/>
      <c r="AM72" s="47"/>
      <c r="AN72" s="47"/>
      <c r="AO72" s="47"/>
      <c r="AP72" s="47"/>
      <c r="AQ72" s="47"/>
      <c r="AR72" s="47"/>
      <c r="AS72" s="47"/>
      <c r="AT72" s="47"/>
      <c r="AU72" s="47"/>
      <c r="AV72" s="47"/>
      <c r="AW72" s="47"/>
      <c r="AX72" s="47"/>
      <c r="AY72" s="44"/>
    </row>
    <row r="73" spans="1:51" s="6" customFormat="1" ht="84" customHeight="1">
      <c r="A73" s="31" t="s">
        <v>227</v>
      </c>
      <c r="B73" s="23" t="s">
        <v>33</v>
      </c>
      <c r="C73" s="23" t="s">
        <v>32</v>
      </c>
      <c r="D73" s="38" t="s">
        <v>1</v>
      </c>
      <c r="E73" s="38"/>
      <c r="F73" s="39">
        <f>F10</f>
        <v>6</v>
      </c>
      <c r="G73" s="38"/>
      <c r="H73" s="29" t="s">
        <v>31</v>
      </c>
      <c r="I73" s="12" t="s">
        <v>9</v>
      </c>
      <c r="J73" s="56">
        <v>100000</v>
      </c>
      <c r="K73" s="56"/>
      <c r="L73" s="53"/>
      <c r="M73" s="56"/>
      <c r="N73" s="56"/>
      <c r="O73" s="56">
        <f>J73+M73+N73</f>
        <v>100000</v>
      </c>
      <c r="P73" s="54">
        <v>1670550</v>
      </c>
      <c r="Q73" s="54"/>
      <c r="R73" s="47"/>
      <c r="S73" s="54"/>
      <c r="T73" s="54"/>
      <c r="U73" s="54">
        <f>P73+S73+T73</f>
        <v>1670550</v>
      </c>
      <c r="V73" s="54">
        <v>813693</v>
      </c>
      <c r="W73" s="54"/>
      <c r="X73" s="47"/>
      <c r="Y73" s="54"/>
      <c r="Z73" s="54"/>
      <c r="AA73" s="54">
        <f>V73+Y73+Z73</f>
        <v>813693</v>
      </c>
      <c r="AB73" s="54">
        <v>182971</v>
      </c>
      <c r="AC73" s="54"/>
      <c r="AD73" s="47"/>
      <c r="AE73" s="54"/>
      <c r="AF73" s="54"/>
      <c r="AG73" s="54">
        <f>AB73+AE73+AF73</f>
        <v>182971</v>
      </c>
      <c r="AH73" s="53">
        <f>J73+P73+V73+AB73</f>
        <v>2767214</v>
      </c>
      <c r="AI73" s="53"/>
      <c r="AJ73" s="53"/>
      <c r="AK73" s="53"/>
      <c r="AL73" s="53"/>
      <c r="AM73" s="53">
        <f t="shared" ref="AM73:AM79" si="22">SUM(AH73:AL73)</f>
        <v>2767214</v>
      </c>
      <c r="AN73" s="47"/>
      <c r="AO73" s="47"/>
      <c r="AP73" s="47"/>
      <c r="AQ73" s="47"/>
      <c r="AR73" s="47"/>
      <c r="AS73" s="47"/>
      <c r="AT73" s="47">
        <f>AM73</f>
        <v>2767214</v>
      </c>
      <c r="AU73" s="47"/>
      <c r="AV73" s="47"/>
      <c r="AW73" s="47"/>
      <c r="AX73" s="47"/>
      <c r="AY73" s="44">
        <f t="shared" ref="AY73:AY87" si="23">SUM(AT73:AX73)</f>
        <v>2767214</v>
      </c>
    </row>
    <row r="74" spans="1:51" s="6" customFormat="1" ht="21.75" customHeight="1">
      <c r="A74" s="31" t="s">
        <v>30</v>
      </c>
      <c r="B74" s="23"/>
      <c r="C74" s="23"/>
      <c r="D74" s="38"/>
      <c r="E74" s="38"/>
      <c r="F74" s="38"/>
      <c r="G74" s="38"/>
      <c r="H74" s="12"/>
      <c r="I74" s="12"/>
      <c r="J74" s="56"/>
      <c r="K74" s="56"/>
      <c r="L74" s="53"/>
      <c r="M74" s="56"/>
      <c r="N74" s="56"/>
      <c r="O74" s="56"/>
      <c r="P74" s="54"/>
      <c r="Q74" s="54"/>
      <c r="R74" s="47"/>
      <c r="S74" s="54"/>
      <c r="T74" s="54"/>
      <c r="U74" s="54"/>
      <c r="V74" s="54"/>
      <c r="W74" s="54"/>
      <c r="X74" s="47"/>
      <c r="Y74" s="54"/>
      <c r="Z74" s="54"/>
      <c r="AA74" s="54"/>
      <c r="AB74" s="54"/>
      <c r="AC74" s="54"/>
      <c r="AD74" s="47"/>
      <c r="AE74" s="54"/>
      <c r="AF74" s="54"/>
      <c r="AG74" s="54"/>
      <c r="AH74" s="53"/>
      <c r="AI74" s="53"/>
      <c r="AJ74" s="53"/>
      <c r="AK74" s="53"/>
      <c r="AL74" s="53"/>
      <c r="AM74" s="53"/>
      <c r="AN74" s="47"/>
      <c r="AO74" s="47"/>
      <c r="AP74" s="47"/>
      <c r="AQ74" s="47"/>
      <c r="AR74" s="47"/>
      <c r="AS74" s="47"/>
      <c r="AT74" s="47"/>
      <c r="AU74" s="47"/>
      <c r="AV74" s="47"/>
      <c r="AW74" s="47"/>
      <c r="AX74" s="47"/>
      <c r="AY74" s="44"/>
    </row>
    <row r="75" spans="1:51" s="6" customFormat="1" ht="117.75" customHeight="1">
      <c r="A75" s="23" t="s">
        <v>228</v>
      </c>
      <c r="B75" s="23" t="s">
        <v>29</v>
      </c>
      <c r="C75" s="23" t="s">
        <v>28</v>
      </c>
      <c r="D75" s="38" t="s">
        <v>1</v>
      </c>
      <c r="E75" s="38"/>
      <c r="F75" s="40">
        <f>F10</f>
        <v>6</v>
      </c>
      <c r="G75" s="38"/>
      <c r="H75" s="29" t="s">
        <v>27</v>
      </c>
      <c r="I75" s="12" t="s">
        <v>9</v>
      </c>
      <c r="J75" s="56">
        <v>44255644</v>
      </c>
      <c r="K75" s="56"/>
      <c r="L75" s="53"/>
      <c r="M75" s="56"/>
      <c r="N75" s="56"/>
      <c r="O75" s="56">
        <f>J75+M75+N75</f>
        <v>44255644</v>
      </c>
      <c r="P75" s="54">
        <v>47492937</v>
      </c>
      <c r="Q75" s="54"/>
      <c r="R75" s="47"/>
      <c r="S75" s="54"/>
      <c r="T75" s="54"/>
      <c r="U75" s="54">
        <f>P75+S75+T75</f>
        <v>47492937</v>
      </c>
      <c r="V75" s="54">
        <v>45671426</v>
      </c>
      <c r="W75" s="54"/>
      <c r="X75" s="47"/>
      <c r="Y75" s="54"/>
      <c r="Z75" s="54"/>
      <c r="AA75" s="54">
        <f>V75+Y75+Z75</f>
        <v>45671426</v>
      </c>
      <c r="AB75" s="54">
        <v>32398640</v>
      </c>
      <c r="AC75" s="54"/>
      <c r="AD75" s="47"/>
      <c r="AE75" s="54"/>
      <c r="AF75" s="54"/>
      <c r="AG75" s="54">
        <f>AB75+AE75+AF75</f>
        <v>32398640</v>
      </c>
      <c r="AH75" s="53">
        <f>J75+P75+V75+AB75</f>
        <v>169818647</v>
      </c>
      <c r="AI75" s="53"/>
      <c r="AJ75" s="53"/>
      <c r="AK75" s="53"/>
      <c r="AL75" s="53"/>
      <c r="AM75" s="53">
        <f t="shared" si="22"/>
        <v>169818647</v>
      </c>
      <c r="AN75" s="47"/>
      <c r="AO75" s="47"/>
      <c r="AP75" s="47"/>
      <c r="AQ75" s="47"/>
      <c r="AR75" s="47"/>
      <c r="AS75" s="47"/>
      <c r="AT75" s="47">
        <f>AM75</f>
        <v>169818647</v>
      </c>
      <c r="AU75" s="47"/>
      <c r="AV75" s="47"/>
      <c r="AW75" s="47"/>
      <c r="AX75" s="47"/>
      <c r="AY75" s="44">
        <f t="shared" si="23"/>
        <v>169818647</v>
      </c>
    </row>
    <row r="76" spans="1:51" s="11" customFormat="1" ht="111.75" customHeight="1">
      <c r="A76" s="23" t="s">
        <v>271</v>
      </c>
      <c r="B76" s="23" t="s">
        <v>18</v>
      </c>
      <c r="C76" s="23" t="s">
        <v>26</v>
      </c>
      <c r="D76" s="38" t="s">
        <v>1</v>
      </c>
      <c r="E76" s="38"/>
      <c r="F76" s="40">
        <f>F10</f>
        <v>6</v>
      </c>
      <c r="G76" s="38"/>
      <c r="H76" s="12" t="s">
        <v>25</v>
      </c>
      <c r="I76" s="12" t="s">
        <v>9</v>
      </c>
      <c r="J76" s="53">
        <f>3406100+729880</f>
        <v>4135980</v>
      </c>
      <c r="K76" s="56"/>
      <c r="L76" s="53"/>
      <c r="M76" s="56"/>
      <c r="N76" s="56"/>
      <c r="O76" s="53">
        <f>J76</f>
        <v>4135980</v>
      </c>
      <c r="P76" s="47">
        <f>2841310+608850</f>
        <v>3450160</v>
      </c>
      <c r="Q76" s="54"/>
      <c r="R76" s="47"/>
      <c r="S76" s="54"/>
      <c r="T76" s="54"/>
      <c r="U76" s="54">
        <f>P76</f>
        <v>3450160</v>
      </c>
      <c r="V76" s="54">
        <f>9026200+1934185</f>
        <v>10960385</v>
      </c>
      <c r="W76" s="54"/>
      <c r="X76" s="47"/>
      <c r="Y76" s="54"/>
      <c r="Z76" s="54"/>
      <c r="AA76" s="54">
        <f>SUM(V76:Z76)</f>
        <v>10960385</v>
      </c>
      <c r="AB76" s="54">
        <f>5079000+1088355</f>
        <v>6167355</v>
      </c>
      <c r="AC76" s="54"/>
      <c r="AD76" s="47"/>
      <c r="AE76" s="54"/>
      <c r="AF76" s="54"/>
      <c r="AG76" s="54">
        <f>AB76</f>
        <v>6167355</v>
      </c>
      <c r="AH76" s="53">
        <f>J76+P76+V76+AB76</f>
        <v>24713880</v>
      </c>
      <c r="AI76" s="53"/>
      <c r="AJ76" s="53"/>
      <c r="AK76" s="53">
        <v>122913</v>
      </c>
      <c r="AL76" s="53"/>
      <c r="AM76" s="53">
        <f t="shared" si="22"/>
        <v>24836793</v>
      </c>
      <c r="AN76" s="47"/>
      <c r="AO76" s="47"/>
      <c r="AP76" s="47"/>
      <c r="AQ76" s="47"/>
      <c r="AR76" s="47"/>
      <c r="AS76" s="47"/>
      <c r="AT76" s="47">
        <f>AH76</f>
        <v>24713880</v>
      </c>
      <c r="AU76" s="47"/>
      <c r="AV76" s="47"/>
      <c r="AW76" s="47">
        <f>AK76</f>
        <v>122913</v>
      </c>
      <c r="AX76" s="47"/>
      <c r="AY76" s="44">
        <f t="shared" si="23"/>
        <v>24836793</v>
      </c>
    </row>
    <row r="77" spans="1:51" s="6" customFormat="1" ht="84" customHeight="1">
      <c r="A77" s="23" t="s">
        <v>229</v>
      </c>
      <c r="B77" s="23" t="s">
        <v>24</v>
      </c>
      <c r="C77" s="23" t="s">
        <v>23</v>
      </c>
      <c r="D77" s="12" t="s">
        <v>13</v>
      </c>
      <c r="E77" s="12" t="s">
        <v>22</v>
      </c>
      <c r="F77" s="40">
        <f>F10</f>
        <v>6</v>
      </c>
      <c r="G77" s="38"/>
      <c r="H77" s="29" t="s">
        <v>253</v>
      </c>
      <c r="I77" s="12" t="s">
        <v>9</v>
      </c>
      <c r="J77" s="56">
        <v>296568</v>
      </c>
      <c r="K77" s="56"/>
      <c r="L77" s="53"/>
      <c r="M77" s="56">
        <v>353802</v>
      </c>
      <c r="N77" s="56"/>
      <c r="O77" s="56">
        <f>J77+M77+N77</f>
        <v>650370</v>
      </c>
      <c r="P77" s="54"/>
      <c r="Q77" s="52"/>
      <c r="R77" s="47"/>
      <c r="S77" s="54"/>
      <c r="T77" s="54"/>
      <c r="U77" s="54"/>
      <c r="V77" s="54"/>
      <c r="W77" s="52"/>
      <c r="X77" s="47"/>
      <c r="Y77" s="54"/>
      <c r="Z77" s="54"/>
      <c r="AA77" s="54"/>
      <c r="AB77" s="54"/>
      <c r="AC77" s="54"/>
      <c r="AD77" s="47"/>
      <c r="AE77" s="54"/>
      <c r="AF77" s="54"/>
      <c r="AG77" s="54"/>
      <c r="AH77" s="53">
        <f>J77+P77+V77+AB77</f>
        <v>296568</v>
      </c>
      <c r="AI77" s="53"/>
      <c r="AJ77" s="53"/>
      <c r="AK77" s="53">
        <f>M77+S77+Y77+AE77</f>
        <v>353802</v>
      </c>
      <c r="AL77" s="53"/>
      <c r="AM77" s="53">
        <f t="shared" si="22"/>
        <v>650370</v>
      </c>
      <c r="AN77" s="47"/>
      <c r="AO77" s="47"/>
      <c r="AP77" s="47"/>
      <c r="AQ77" s="47"/>
      <c r="AR77" s="47"/>
      <c r="AS77" s="47"/>
      <c r="AT77" s="47">
        <f>AH77</f>
        <v>296568</v>
      </c>
      <c r="AU77" s="47"/>
      <c r="AV77" s="47"/>
      <c r="AW77" s="47">
        <f>AK77</f>
        <v>353802</v>
      </c>
      <c r="AX77" s="47"/>
      <c r="AY77" s="44">
        <f t="shared" si="23"/>
        <v>650370</v>
      </c>
    </row>
    <row r="78" spans="1:51" s="6" customFormat="1" ht="58.5" customHeight="1">
      <c r="A78" s="23" t="s">
        <v>230</v>
      </c>
      <c r="B78" s="23" t="s">
        <v>21</v>
      </c>
      <c r="C78" s="23" t="s">
        <v>20</v>
      </c>
      <c r="D78" s="38" t="s">
        <v>1</v>
      </c>
      <c r="E78" s="38"/>
      <c r="F78" s="40">
        <f>F10</f>
        <v>6</v>
      </c>
      <c r="G78" s="38"/>
      <c r="H78" s="29" t="s">
        <v>19</v>
      </c>
      <c r="I78" s="12" t="s">
        <v>9</v>
      </c>
      <c r="J78" s="56">
        <v>1532953</v>
      </c>
      <c r="K78" s="56"/>
      <c r="L78" s="53"/>
      <c r="M78" s="56"/>
      <c r="N78" s="56"/>
      <c r="O78" s="56">
        <f>J78+M78+N78</f>
        <v>1532953</v>
      </c>
      <c r="P78" s="54">
        <v>3104554</v>
      </c>
      <c r="Q78" s="54"/>
      <c r="R78" s="47"/>
      <c r="S78" s="54"/>
      <c r="T78" s="54"/>
      <c r="U78" s="54">
        <f>P78+S78+T78</f>
        <v>3104554</v>
      </c>
      <c r="V78" s="54">
        <v>7893504</v>
      </c>
      <c r="W78" s="54"/>
      <c r="X78" s="47"/>
      <c r="Y78" s="54"/>
      <c r="Z78" s="54"/>
      <c r="AA78" s="54">
        <f>V78+Y78+Z78</f>
        <v>7893504</v>
      </c>
      <c r="AB78" s="54"/>
      <c r="AC78" s="54"/>
      <c r="AD78" s="47"/>
      <c r="AE78" s="54"/>
      <c r="AF78" s="54"/>
      <c r="AG78" s="54"/>
      <c r="AH78" s="53">
        <f>J78+P78+V78+AB78</f>
        <v>12531011</v>
      </c>
      <c r="AI78" s="53"/>
      <c r="AJ78" s="53"/>
      <c r="AK78" s="53"/>
      <c r="AL78" s="53"/>
      <c r="AM78" s="53">
        <f t="shared" si="22"/>
        <v>12531011</v>
      </c>
      <c r="AN78" s="47"/>
      <c r="AO78" s="47"/>
      <c r="AP78" s="47"/>
      <c r="AQ78" s="47"/>
      <c r="AR78" s="47"/>
      <c r="AS78" s="47"/>
      <c r="AT78" s="47">
        <f>AM78</f>
        <v>12531011</v>
      </c>
      <c r="AU78" s="47"/>
      <c r="AV78" s="47"/>
      <c r="AW78" s="47"/>
      <c r="AX78" s="47"/>
      <c r="AY78" s="44">
        <f t="shared" si="23"/>
        <v>12531011</v>
      </c>
    </row>
    <row r="79" spans="1:51" s="6" customFormat="1" ht="77.25" customHeight="1">
      <c r="A79" s="31" t="s">
        <v>231</v>
      </c>
      <c r="B79" s="23" t="s">
        <v>18</v>
      </c>
      <c r="C79" s="23" t="s">
        <v>17</v>
      </c>
      <c r="D79" s="38" t="s">
        <v>1</v>
      </c>
      <c r="E79" s="38"/>
      <c r="F79" s="40">
        <f>F10</f>
        <v>6</v>
      </c>
      <c r="G79" s="38"/>
      <c r="H79" s="29" t="s">
        <v>16</v>
      </c>
      <c r="I79" s="12" t="s">
        <v>9</v>
      </c>
      <c r="J79" s="56">
        <v>2960789</v>
      </c>
      <c r="K79" s="56"/>
      <c r="L79" s="53"/>
      <c r="M79" s="56"/>
      <c r="N79" s="56"/>
      <c r="O79" s="56">
        <f>J79+M79+N79</f>
        <v>2960789</v>
      </c>
      <c r="P79" s="54">
        <v>3108828</v>
      </c>
      <c r="Q79" s="54"/>
      <c r="R79" s="47"/>
      <c r="S79" s="54"/>
      <c r="T79" s="54"/>
      <c r="U79" s="54">
        <f>P79+S79+T79</f>
        <v>3108828</v>
      </c>
      <c r="V79" s="54">
        <v>3506044</v>
      </c>
      <c r="W79" s="54"/>
      <c r="X79" s="47"/>
      <c r="Y79" s="54"/>
      <c r="Z79" s="54"/>
      <c r="AA79" s="54">
        <f>V79+Y79+Z79</f>
        <v>3506044</v>
      </c>
      <c r="AB79" s="54"/>
      <c r="AC79" s="54"/>
      <c r="AD79" s="47"/>
      <c r="AE79" s="54"/>
      <c r="AF79" s="54"/>
      <c r="AG79" s="54"/>
      <c r="AH79" s="53">
        <f>J79+P79+V79+AB79</f>
        <v>9575661</v>
      </c>
      <c r="AI79" s="53"/>
      <c r="AJ79" s="53"/>
      <c r="AK79" s="53"/>
      <c r="AL79" s="53"/>
      <c r="AM79" s="53">
        <f t="shared" si="22"/>
        <v>9575661</v>
      </c>
      <c r="AN79" s="47"/>
      <c r="AO79" s="47"/>
      <c r="AP79" s="47"/>
      <c r="AQ79" s="47"/>
      <c r="AR79" s="47"/>
      <c r="AS79" s="47"/>
      <c r="AT79" s="47">
        <f>AM79</f>
        <v>9575661</v>
      </c>
      <c r="AU79" s="47"/>
      <c r="AV79" s="47"/>
      <c r="AW79" s="47"/>
      <c r="AX79" s="47"/>
      <c r="AY79" s="44">
        <f t="shared" si="23"/>
        <v>9575661</v>
      </c>
    </row>
    <row r="80" spans="1:51" s="6" customFormat="1" ht="185.25" customHeight="1">
      <c r="A80" s="31" t="s">
        <v>232</v>
      </c>
      <c r="B80" s="23" t="s">
        <v>15</v>
      </c>
      <c r="C80" s="23" t="s">
        <v>14</v>
      </c>
      <c r="D80" s="12" t="s">
        <v>13</v>
      </c>
      <c r="E80" s="12" t="s">
        <v>257</v>
      </c>
      <c r="F80" s="40">
        <f>F10</f>
        <v>6</v>
      </c>
      <c r="G80" s="38"/>
      <c r="H80" s="57" t="s">
        <v>260</v>
      </c>
      <c r="I80" s="12" t="s">
        <v>9</v>
      </c>
      <c r="J80" s="56"/>
      <c r="K80" s="56"/>
      <c r="L80" s="53"/>
      <c r="M80" s="56"/>
      <c r="N80" s="56"/>
      <c r="O80" s="56"/>
      <c r="P80" s="54"/>
      <c r="Q80" s="54"/>
      <c r="R80" s="47"/>
      <c r="S80" s="54"/>
      <c r="T80" s="54"/>
      <c r="U80" s="54"/>
      <c r="V80" s="54"/>
      <c r="W80" s="54"/>
      <c r="X80" s="47"/>
      <c r="Y80" s="54"/>
      <c r="Z80" s="54"/>
      <c r="AA80" s="54"/>
      <c r="AB80" s="54"/>
      <c r="AC80" s="54"/>
      <c r="AD80" s="47"/>
      <c r="AE80" s="54"/>
      <c r="AF80" s="54"/>
      <c r="AG80" s="54"/>
      <c r="AH80" s="53"/>
      <c r="AI80" s="53"/>
      <c r="AJ80" s="53"/>
      <c r="AK80" s="53"/>
      <c r="AL80" s="53"/>
      <c r="AM80" s="53"/>
      <c r="AN80" s="47"/>
      <c r="AO80" s="47"/>
      <c r="AP80" s="47"/>
      <c r="AQ80" s="47"/>
      <c r="AR80" s="47"/>
      <c r="AS80" s="47"/>
      <c r="AT80" s="47"/>
      <c r="AU80" s="47"/>
      <c r="AV80" s="47"/>
      <c r="AW80" s="47"/>
      <c r="AX80" s="47"/>
      <c r="AY80" s="44"/>
    </row>
    <row r="81" spans="1:51" s="6" customFormat="1" ht="112.5" customHeight="1">
      <c r="A81" s="31" t="s">
        <v>233</v>
      </c>
      <c r="B81" s="23" t="s">
        <v>12</v>
      </c>
      <c r="C81" s="23" t="s">
        <v>11</v>
      </c>
      <c r="D81" s="12" t="s">
        <v>275</v>
      </c>
      <c r="E81" s="12" t="s">
        <v>10</v>
      </c>
      <c r="F81" s="12" t="s">
        <v>190</v>
      </c>
      <c r="G81" s="12">
        <v>14</v>
      </c>
      <c r="H81" s="13" t="s">
        <v>272</v>
      </c>
      <c r="I81" s="12" t="s">
        <v>9</v>
      </c>
      <c r="J81" s="56"/>
      <c r="K81" s="56"/>
      <c r="L81" s="53"/>
      <c r="M81" s="56"/>
      <c r="N81" s="56"/>
      <c r="O81" s="56"/>
      <c r="P81" s="54"/>
      <c r="Q81" s="54"/>
      <c r="R81" s="47"/>
      <c r="S81" s="54"/>
      <c r="T81" s="54"/>
      <c r="U81" s="54"/>
      <c r="V81" s="54"/>
      <c r="W81" s="54"/>
      <c r="X81" s="47"/>
      <c r="Y81" s="54"/>
      <c r="Z81" s="54"/>
      <c r="AA81" s="54"/>
      <c r="AB81" s="54"/>
      <c r="AC81" s="54"/>
      <c r="AD81" s="47"/>
      <c r="AE81" s="54"/>
      <c r="AF81" s="54"/>
      <c r="AG81" s="54"/>
      <c r="AH81" s="53"/>
      <c r="AI81" s="53"/>
      <c r="AJ81" s="53"/>
      <c r="AK81" s="53"/>
      <c r="AL81" s="53"/>
      <c r="AM81" s="53"/>
      <c r="AN81" s="47"/>
      <c r="AO81" s="47"/>
      <c r="AP81" s="47"/>
      <c r="AQ81" s="47"/>
      <c r="AR81" s="47"/>
      <c r="AS81" s="47"/>
      <c r="AT81" s="47"/>
      <c r="AU81" s="47"/>
      <c r="AV81" s="47"/>
      <c r="AW81" s="47"/>
      <c r="AX81" s="47"/>
      <c r="AY81" s="44"/>
    </row>
    <row r="82" spans="1:51" s="6" customFormat="1" ht="51">
      <c r="A82" s="34" t="s">
        <v>254</v>
      </c>
      <c r="B82" s="22" t="s">
        <v>8</v>
      </c>
      <c r="C82" s="22"/>
      <c r="D82" s="13"/>
      <c r="E82" s="13"/>
      <c r="F82" s="13"/>
      <c r="G82" s="12"/>
      <c r="H82" s="12"/>
      <c r="I82" s="12"/>
      <c r="J82" s="56"/>
      <c r="K82" s="56"/>
      <c r="L82" s="53"/>
      <c r="M82" s="56"/>
      <c r="N82" s="56"/>
      <c r="O82" s="56"/>
      <c r="P82" s="54"/>
      <c r="Q82" s="54"/>
      <c r="R82" s="47"/>
      <c r="S82" s="54"/>
      <c r="T82" s="54"/>
      <c r="U82" s="54"/>
      <c r="V82" s="54"/>
      <c r="W82" s="54"/>
      <c r="X82" s="47"/>
      <c r="Y82" s="54"/>
      <c r="Z82" s="54"/>
      <c r="AA82" s="54"/>
      <c r="AB82" s="54"/>
      <c r="AC82" s="54"/>
      <c r="AD82" s="47"/>
      <c r="AE82" s="54"/>
      <c r="AF82" s="54"/>
      <c r="AG82" s="54"/>
      <c r="AH82" s="53"/>
      <c r="AI82" s="53"/>
      <c r="AJ82" s="53"/>
      <c r="AK82" s="53"/>
      <c r="AL82" s="53"/>
      <c r="AM82" s="53"/>
      <c r="AN82" s="47"/>
      <c r="AO82" s="47"/>
      <c r="AP82" s="47"/>
      <c r="AQ82" s="47"/>
      <c r="AR82" s="47"/>
      <c r="AS82" s="47"/>
      <c r="AT82" s="47"/>
      <c r="AU82" s="47"/>
      <c r="AV82" s="47"/>
      <c r="AW82" s="47"/>
      <c r="AX82" s="47"/>
      <c r="AY82" s="44"/>
    </row>
    <row r="83" spans="1:51" s="6" customFormat="1" ht="25.5">
      <c r="A83" s="34" t="s">
        <v>255</v>
      </c>
      <c r="B83" s="22" t="s">
        <v>8</v>
      </c>
      <c r="C83" s="22"/>
      <c r="D83" s="13"/>
      <c r="E83" s="13"/>
      <c r="F83" s="13"/>
      <c r="G83" s="12"/>
      <c r="H83" s="12"/>
      <c r="I83" s="12"/>
      <c r="J83" s="56"/>
      <c r="K83" s="56"/>
      <c r="L83" s="53"/>
      <c r="M83" s="56"/>
      <c r="N83" s="56"/>
      <c r="O83" s="56"/>
      <c r="P83" s="54"/>
      <c r="Q83" s="54"/>
      <c r="R83" s="47"/>
      <c r="S83" s="54"/>
      <c r="T83" s="54"/>
      <c r="U83" s="54"/>
      <c r="V83" s="54"/>
      <c r="W83" s="54"/>
      <c r="X83" s="47"/>
      <c r="Y83" s="54"/>
      <c r="Z83" s="54"/>
      <c r="AA83" s="54"/>
      <c r="AB83" s="54"/>
      <c r="AC83" s="54"/>
      <c r="AD83" s="47"/>
      <c r="AE83" s="54"/>
      <c r="AF83" s="54"/>
      <c r="AG83" s="54"/>
      <c r="AH83" s="53"/>
      <c r="AI83" s="53"/>
      <c r="AJ83" s="53"/>
      <c r="AK83" s="53"/>
      <c r="AL83" s="53"/>
      <c r="AM83" s="53"/>
      <c r="AN83" s="47"/>
      <c r="AO83" s="47"/>
      <c r="AP83" s="47"/>
      <c r="AQ83" s="47"/>
      <c r="AR83" s="47"/>
      <c r="AS83" s="47"/>
      <c r="AT83" s="47"/>
      <c r="AU83" s="47"/>
      <c r="AV83" s="47"/>
      <c r="AW83" s="47"/>
      <c r="AX83" s="47"/>
      <c r="AY83" s="44"/>
    </row>
    <row r="84" spans="1:51" s="6" customFormat="1" ht="120" customHeight="1">
      <c r="A84" s="34" t="s">
        <v>235</v>
      </c>
      <c r="B84" s="22" t="s">
        <v>5</v>
      </c>
      <c r="C84" s="22" t="s">
        <v>7</v>
      </c>
      <c r="D84" s="13" t="s">
        <v>6</v>
      </c>
      <c r="E84" s="13"/>
      <c r="F84" s="13" t="s">
        <v>245</v>
      </c>
      <c r="G84" s="12"/>
      <c r="H84" s="29" t="s">
        <v>0</v>
      </c>
      <c r="I84" s="12"/>
      <c r="J84" s="56">
        <v>441488</v>
      </c>
      <c r="K84" s="56"/>
      <c r="L84" s="53"/>
      <c r="M84" s="56"/>
      <c r="N84" s="56"/>
      <c r="O84" s="56">
        <f>SUM(J84:N84)</f>
        <v>441488</v>
      </c>
      <c r="P84" s="54">
        <v>541249</v>
      </c>
      <c r="Q84" s="54"/>
      <c r="R84" s="47"/>
      <c r="S84" s="54"/>
      <c r="T84" s="54"/>
      <c r="U84" s="54">
        <f>SUM(P84:T84)</f>
        <v>541249</v>
      </c>
      <c r="V84" s="54">
        <v>1658880</v>
      </c>
      <c r="W84" s="54"/>
      <c r="X84" s="47"/>
      <c r="Y84" s="54"/>
      <c r="Z84" s="54"/>
      <c r="AA84" s="54">
        <f>SUM(V84:Z84)</f>
        <v>1658880</v>
      </c>
      <c r="AB84" s="54">
        <v>1990656</v>
      </c>
      <c r="AC84" s="54"/>
      <c r="AD84" s="47"/>
      <c r="AE84" s="54"/>
      <c r="AF84" s="54"/>
      <c r="AG84" s="54">
        <f>SUM(AB84:AF84)</f>
        <v>1990656</v>
      </c>
      <c r="AH84" s="53">
        <f>J84+P84+V84+AB84</f>
        <v>4632273</v>
      </c>
      <c r="AI84" s="53"/>
      <c r="AJ84" s="53"/>
      <c r="AK84" s="53"/>
      <c r="AL84" s="53"/>
      <c r="AM84" s="53">
        <f>SUM(AH84:AL84)</f>
        <v>4632273</v>
      </c>
      <c r="AN84" s="47"/>
      <c r="AO84" s="47"/>
      <c r="AP84" s="47"/>
      <c r="AQ84" s="47"/>
      <c r="AR84" s="47"/>
      <c r="AS84" s="47"/>
      <c r="AT84" s="47">
        <f>AM84</f>
        <v>4632273</v>
      </c>
      <c r="AU84" s="47"/>
      <c r="AV84" s="47"/>
      <c r="AW84" s="47"/>
      <c r="AX84" s="47"/>
      <c r="AY84" s="44">
        <f t="shared" si="23"/>
        <v>4632273</v>
      </c>
    </row>
    <row r="85" spans="1:51" s="6" customFormat="1" ht="111.75" customHeight="1">
      <c r="A85" s="34" t="s">
        <v>236</v>
      </c>
      <c r="B85" s="22" t="s">
        <v>5</v>
      </c>
      <c r="C85" s="22" t="s">
        <v>4</v>
      </c>
      <c r="D85" s="13" t="s">
        <v>1</v>
      </c>
      <c r="E85" s="13"/>
      <c r="F85" s="13" t="str">
        <f>F84</f>
        <v>Chapter 6 and to be included/reflected in Chapter 2 of the Updated PDP</v>
      </c>
      <c r="G85" s="12"/>
      <c r="H85" s="12" t="s">
        <v>3</v>
      </c>
      <c r="I85" s="12"/>
      <c r="J85" s="56">
        <v>330416</v>
      </c>
      <c r="K85" s="56"/>
      <c r="L85" s="53"/>
      <c r="M85" s="56"/>
      <c r="N85" s="56"/>
      <c r="O85" s="56">
        <f>SUM(J85:N85)</f>
        <v>330416</v>
      </c>
      <c r="P85" s="54">
        <v>469866</v>
      </c>
      <c r="Q85" s="54"/>
      <c r="R85" s="47"/>
      <c r="S85" s="54"/>
      <c r="T85" s="54"/>
      <c r="U85" s="54">
        <f>SUM(P85:T85)</f>
        <v>469866</v>
      </c>
      <c r="V85" s="54">
        <v>861430</v>
      </c>
      <c r="W85" s="54"/>
      <c r="X85" s="47"/>
      <c r="Y85" s="54"/>
      <c r="Z85" s="54"/>
      <c r="AA85" s="54">
        <f>SUM(V85:Z85)</f>
        <v>861430</v>
      </c>
      <c r="AB85" s="54">
        <v>947570</v>
      </c>
      <c r="AC85" s="54"/>
      <c r="AD85" s="47"/>
      <c r="AE85" s="54"/>
      <c r="AF85" s="54"/>
      <c r="AG85" s="54">
        <f>SUM(AB85:AF85)</f>
        <v>947570</v>
      </c>
      <c r="AH85" s="53">
        <f>J85+P85+V85+AB85</f>
        <v>2609282</v>
      </c>
      <c r="AI85" s="53"/>
      <c r="AJ85" s="53"/>
      <c r="AK85" s="53"/>
      <c r="AL85" s="53"/>
      <c r="AM85" s="53">
        <f>SUM(AH85:AL85)</f>
        <v>2609282</v>
      </c>
      <c r="AN85" s="47"/>
      <c r="AO85" s="47"/>
      <c r="AP85" s="47"/>
      <c r="AQ85" s="47"/>
      <c r="AR85" s="47"/>
      <c r="AS85" s="47"/>
      <c r="AT85" s="47">
        <f>AM85</f>
        <v>2609282</v>
      </c>
      <c r="AU85" s="47"/>
      <c r="AV85" s="47"/>
      <c r="AW85" s="47"/>
      <c r="AX85" s="47"/>
      <c r="AY85" s="44">
        <f t="shared" si="23"/>
        <v>2609282</v>
      </c>
    </row>
    <row r="86" spans="1:51" s="6" customFormat="1" ht="25.5">
      <c r="A86" s="34" t="s">
        <v>256</v>
      </c>
      <c r="B86" s="22"/>
      <c r="C86" s="22"/>
      <c r="D86" s="13"/>
      <c r="E86" s="13"/>
      <c r="F86" s="13"/>
      <c r="G86" s="12"/>
      <c r="H86" s="12"/>
      <c r="I86" s="12"/>
      <c r="J86" s="56"/>
      <c r="K86" s="56"/>
      <c r="L86" s="53"/>
      <c r="M86" s="56"/>
      <c r="N86" s="56"/>
      <c r="O86" s="56"/>
      <c r="P86" s="54"/>
      <c r="Q86" s="54"/>
      <c r="R86" s="47"/>
      <c r="S86" s="54"/>
      <c r="T86" s="54"/>
      <c r="U86" s="54"/>
      <c r="V86" s="54"/>
      <c r="W86" s="54"/>
      <c r="X86" s="47"/>
      <c r="Y86" s="54"/>
      <c r="Z86" s="54"/>
      <c r="AA86" s="54"/>
      <c r="AB86" s="54"/>
      <c r="AC86" s="54"/>
      <c r="AD86" s="47"/>
      <c r="AE86" s="54"/>
      <c r="AF86" s="54"/>
      <c r="AG86" s="54"/>
      <c r="AH86" s="53"/>
      <c r="AI86" s="53"/>
      <c r="AJ86" s="53"/>
      <c r="AK86" s="53"/>
      <c r="AL86" s="53"/>
      <c r="AM86" s="53"/>
      <c r="AN86" s="47"/>
      <c r="AO86" s="47"/>
      <c r="AP86" s="47"/>
      <c r="AQ86" s="47"/>
      <c r="AR86" s="47"/>
      <c r="AS86" s="47"/>
      <c r="AT86" s="47"/>
      <c r="AU86" s="47"/>
      <c r="AV86" s="47"/>
      <c r="AW86" s="47"/>
      <c r="AX86" s="47"/>
      <c r="AY86" s="44"/>
    </row>
    <row r="87" spans="1:51" s="6" customFormat="1" ht="112.5" customHeight="1">
      <c r="A87" s="34" t="s">
        <v>237</v>
      </c>
      <c r="B87" s="22" t="s">
        <v>2</v>
      </c>
      <c r="C87" s="22" t="s">
        <v>251</v>
      </c>
      <c r="D87" s="13" t="s">
        <v>1</v>
      </c>
      <c r="E87" s="13"/>
      <c r="F87" s="13" t="str">
        <f>F85</f>
        <v>Chapter 6 and to be included/reflected in Chapter 2 of the Updated PDP</v>
      </c>
      <c r="G87" s="12"/>
      <c r="H87" s="29" t="s">
        <v>0</v>
      </c>
      <c r="I87" s="12"/>
      <c r="J87" s="56">
        <v>525000</v>
      </c>
      <c r="K87" s="56"/>
      <c r="L87" s="53"/>
      <c r="M87" s="56"/>
      <c r="N87" s="56"/>
      <c r="O87" s="56">
        <f>SUM(J87:N87)</f>
        <v>525000</v>
      </c>
      <c r="P87" s="54">
        <v>875000</v>
      </c>
      <c r="Q87" s="54"/>
      <c r="R87" s="47"/>
      <c r="S87" s="54"/>
      <c r="T87" s="54"/>
      <c r="U87" s="54">
        <f>SUM(P87:T87)</f>
        <v>875000</v>
      </c>
      <c r="V87" s="54">
        <v>1050000</v>
      </c>
      <c r="W87" s="54"/>
      <c r="X87" s="47"/>
      <c r="Y87" s="54"/>
      <c r="Z87" s="54"/>
      <c r="AA87" s="54">
        <f>SUM(V87:Z87)</f>
        <v>1050000</v>
      </c>
      <c r="AB87" s="54">
        <v>1050000</v>
      </c>
      <c r="AC87" s="54"/>
      <c r="AD87" s="47"/>
      <c r="AE87" s="54"/>
      <c r="AF87" s="54"/>
      <c r="AG87" s="54">
        <f>SUM(AB87:AF87)</f>
        <v>1050000</v>
      </c>
      <c r="AH87" s="53">
        <f>J87+P87+V87+AB87</f>
        <v>3500000</v>
      </c>
      <c r="AI87" s="53"/>
      <c r="AJ87" s="53"/>
      <c r="AK87" s="53"/>
      <c r="AL87" s="53"/>
      <c r="AM87" s="53">
        <f>SUM(AH87:AL87)</f>
        <v>3500000</v>
      </c>
      <c r="AN87" s="47"/>
      <c r="AO87" s="47"/>
      <c r="AP87" s="47"/>
      <c r="AQ87" s="47"/>
      <c r="AR87" s="47"/>
      <c r="AS87" s="47"/>
      <c r="AT87" s="47">
        <f>AM87</f>
        <v>3500000</v>
      </c>
      <c r="AU87" s="47"/>
      <c r="AV87" s="47"/>
      <c r="AW87" s="47"/>
      <c r="AX87" s="47"/>
      <c r="AY87" s="44">
        <f t="shared" si="23"/>
        <v>3500000</v>
      </c>
    </row>
    <row r="88" spans="1:51" s="17" customFormat="1">
      <c r="A88" s="58" t="s">
        <v>274</v>
      </c>
      <c r="B88" s="59"/>
      <c r="C88" s="60"/>
      <c r="D88" s="59"/>
      <c r="E88" s="59"/>
      <c r="F88" s="59"/>
      <c r="G88" s="59"/>
      <c r="H88" s="59"/>
      <c r="I88" s="59"/>
      <c r="J88" s="61">
        <f>SUM(J5:J87)</f>
        <v>137018059.49999997</v>
      </c>
      <c r="K88" s="61"/>
      <c r="L88" s="61"/>
      <c r="M88" s="61">
        <f>SUM(M5:M87)</f>
        <v>1255002</v>
      </c>
      <c r="N88" s="61">
        <f>SUM(N16:N87)</f>
        <v>150000</v>
      </c>
      <c r="O88" s="61">
        <f>SUM(O5:O87)</f>
        <v>138423061.49999997</v>
      </c>
      <c r="P88" s="61">
        <f>SUM(P5:P87)</f>
        <v>167663598.72381008</v>
      </c>
      <c r="Q88" s="61"/>
      <c r="R88" s="61"/>
      <c r="S88" s="61">
        <f>SUM(S5:S87)</f>
        <v>1978500</v>
      </c>
      <c r="T88" s="61">
        <f>SUM(T5:T87)</f>
        <v>150000</v>
      </c>
      <c r="U88" s="61">
        <f>SUM(U5:U87)</f>
        <v>169792098.72381008</v>
      </c>
      <c r="V88" s="61">
        <f>SUM(V5:V87)</f>
        <v>191231718.76893002</v>
      </c>
      <c r="W88" s="61"/>
      <c r="X88" s="61"/>
      <c r="Y88" s="61">
        <f>SUM(Y5:Y87)</f>
        <v>853500</v>
      </c>
      <c r="Z88" s="61">
        <f>SUM(Z5:Z87)</f>
        <v>150000</v>
      </c>
      <c r="AA88" s="61">
        <f>SUM(AA5:AA87)</f>
        <v>192235218.76893002</v>
      </c>
      <c r="AB88" s="61">
        <f>SUM(AB5:AB87)</f>
        <v>158435782.78069818</v>
      </c>
      <c r="AC88" s="61"/>
      <c r="AD88" s="61"/>
      <c r="AE88" s="61">
        <f>SUM(AE5:AE87)</f>
        <v>845100</v>
      </c>
      <c r="AF88" s="61">
        <f>SUM(AF5:AF87)</f>
        <v>150000</v>
      </c>
      <c r="AG88" s="61">
        <f>SUM(AG5:AG87)</f>
        <v>159430882.78069818</v>
      </c>
      <c r="AH88" s="61">
        <f>SUM(AH5:AH87)</f>
        <v>669039159.77343822</v>
      </c>
      <c r="AI88" s="61"/>
      <c r="AJ88" s="61"/>
      <c r="AK88" s="61">
        <f>SUM(AK5:AK87)</f>
        <v>5055015</v>
      </c>
      <c r="AL88" s="61">
        <f>SUM(AL5:AL87)</f>
        <v>600000</v>
      </c>
      <c r="AM88" s="62">
        <f>SUM(AM5:AM87)</f>
        <v>674694174.77343822</v>
      </c>
      <c r="AN88" s="63"/>
      <c r="AO88" s="63"/>
      <c r="AP88" s="63"/>
      <c r="AQ88" s="63">
        <f>SUM(AQ5:AQ87)</f>
        <v>654500</v>
      </c>
      <c r="AR88" s="63"/>
      <c r="AS88" s="63">
        <f>SUM(AS5:AS87)</f>
        <v>654500</v>
      </c>
      <c r="AT88" s="64">
        <f>SUM(AT5:AT87)</f>
        <v>669039159.77343822</v>
      </c>
      <c r="AU88" s="64"/>
      <c r="AV88" s="64"/>
      <c r="AW88" s="64">
        <f>SUM(AW5:AW87)</f>
        <v>5709515</v>
      </c>
      <c r="AX88" s="64">
        <f>SUM(AX5:AX87)</f>
        <v>600000</v>
      </c>
      <c r="AY88" s="64">
        <f>SUM(AY5:AY87)</f>
        <v>675348674.77343822</v>
      </c>
    </row>
    <row r="90" spans="1:51">
      <c r="B90" s="74"/>
      <c r="C90" s="74"/>
      <c r="D90" s="74"/>
      <c r="E90" s="74"/>
      <c r="F90" s="74"/>
      <c r="G90" s="74"/>
      <c r="H90" s="74"/>
      <c r="I90" s="74"/>
      <c r="U90" s="5"/>
    </row>
    <row r="91" spans="1:51">
      <c r="B91" s="67"/>
      <c r="C91" s="67"/>
      <c r="D91" s="67"/>
      <c r="E91" s="67"/>
      <c r="F91" s="67"/>
      <c r="G91" s="67"/>
      <c r="H91" s="67"/>
      <c r="I91" s="67"/>
    </row>
    <row r="92" spans="1:51">
      <c r="I92" s="3"/>
      <c r="S92" s="1"/>
      <c r="T92" s="1"/>
      <c r="U92" s="1"/>
      <c r="V92" s="1"/>
      <c r="W92" s="1"/>
      <c r="X92" s="1"/>
      <c r="Y92" s="1"/>
      <c r="Z92" s="1"/>
      <c r="AA92" s="1"/>
      <c r="AB92" s="1"/>
      <c r="AC92" s="1"/>
      <c r="AD92" s="1"/>
      <c r="AE92" s="1"/>
      <c r="AF92" s="1"/>
      <c r="AG92" s="1"/>
      <c r="AH92" s="1"/>
      <c r="AI92" s="1"/>
      <c r="AJ92" s="1"/>
      <c r="AK92" s="1"/>
      <c r="AL92" s="1"/>
      <c r="AM92" s="1"/>
    </row>
  </sheetData>
  <mergeCells count="26">
    <mergeCell ref="AT1:AY1"/>
    <mergeCell ref="AT2:AY2"/>
    <mergeCell ref="D2:D3"/>
    <mergeCell ref="AB2:AG2"/>
    <mergeCell ref="G1:G3"/>
    <mergeCell ref="E2:E3"/>
    <mergeCell ref="J2:O2"/>
    <mergeCell ref="J1:O1"/>
    <mergeCell ref="H1:H3"/>
    <mergeCell ref="I1:I3"/>
    <mergeCell ref="AN2:AS2"/>
    <mergeCell ref="AN1:AS1"/>
    <mergeCell ref="A1:A3"/>
    <mergeCell ref="B1:B3"/>
    <mergeCell ref="C1:C3"/>
    <mergeCell ref="D1:E1"/>
    <mergeCell ref="F1:F3"/>
    <mergeCell ref="B91:I91"/>
    <mergeCell ref="AH2:AM2"/>
    <mergeCell ref="P1:U1"/>
    <mergeCell ref="V1:AA1"/>
    <mergeCell ref="AB1:AG1"/>
    <mergeCell ref="P2:U2"/>
    <mergeCell ref="V2:AA2"/>
    <mergeCell ref="B90:I90"/>
    <mergeCell ref="AH1:AM1"/>
  </mergeCells>
  <printOptions horizontalCentered="1"/>
  <pageMargins left="0.33" right="0.36" top="0.75" bottom="0.75" header="0.3" footer="0.3"/>
  <pageSetup paperSize="9" scale="70" pageOrder="overThenDown" orientation="landscape" horizontalDpi="300" verticalDpi="300" r:id="rId1"/>
  <headerFooter>
    <oddHeader>&amp;C&amp;"Arial,Bold"&amp;12Chapter 6: Social Development
Annex B2: List of Non-Core Investment Programs and Projects (Non-CIPs) with Annual Investment Targets By Source of Financing</oddHeader>
    <oddFooter>&amp;C&amp;"Arial,Bold"&amp;12 2011-2016 Revalidated Public Investment Program &amp;RPage &amp;P of &amp;N</oddFooter>
  </headerFooter>
  <colBreaks count="6" manualBreakCount="6">
    <brk id="15" max="1048575" man="1"/>
    <brk id="21" max="1048575" man="1"/>
    <brk id="27" max="1048575" man="1"/>
    <brk id="33" max="1048575" man="1"/>
    <brk id="39" max="1048575" man="1"/>
    <brk id="45" max="8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2" ma:contentTypeDescription="Create a new document." ma:contentTypeScope="" ma:versionID="a7d47b6d51dbf5e68b9ceec58109abbb">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36fd46cedc825808dc5409dd56485476"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F42011-A641-49EA-A0C4-B7E784F07874}"/>
</file>

<file path=customXml/itemProps2.xml><?xml version="1.0" encoding="utf-8"?>
<ds:datastoreItem xmlns:ds="http://schemas.openxmlformats.org/officeDocument/2006/customXml" ds:itemID="{C18F6535-5AD0-4669-B6FC-11A6EFF41B97}"/>
</file>

<file path=customXml/itemProps3.xml><?xml version="1.0" encoding="utf-8"?>
<ds:datastoreItem xmlns:ds="http://schemas.openxmlformats.org/officeDocument/2006/customXml" ds:itemID="{6819AE14-D2CE-41F4-935F-8F14616FEC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Chapter 6 Annex B2</vt:lpstr>
      <vt:lpstr>'Chapter 6 Annex B2'!_ftnref1</vt:lpstr>
      <vt:lpstr>'Chapter 6 Annex B2'!_Ref377544252</vt:lpstr>
      <vt:lpstr>'Chapter 6 Annex B2'!Print_Area</vt:lpstr>
      <vt:lpstr>'Chapter 6 Annex B2'!Print_Titles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dc:creator>
  <cp:lastModifiedBy>NEDA</cp:lastModifiedBy>
  <cp:lastPrinted>2014-10-09T01:27:48Z</cp:lastPrinted>
  <dcterms:created xsi:type="dcterms:W3CDTF">2014-03-05T08:33:45Z</dcterms:created>
  <dcterms:modified xsi:type="dcterms:W3CDTF">2014-10-09T01:28:01Z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