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510" yWindow="255" windowWidth="10215" windowHeight="11760" tabRatio="898"/>
  </bookViews>
  <sheets>
    <sheet name="Chapter 8 Annex B2" sheetId="15" r:id="rId1"/>
    <sheet name="B-2 NonCIP by Funding Sourc (2)" sheetId="25" state="hidden" r:id="rId2"/>
    <sheet name="Table1.1rev-raw  (2)" sheetId="26" state="hidden" r:id="rId3"/>
    <sheet name="Table1" sheetId="17" state="hidden" r:id="rId4"/>
    <sheet name="Table2" sheetId="18" state="hidden" r:id="rId5"/>
    <sheet name="Table4" sheetId="19" state="hidden" r:id="rId6"/>
    <sheet name="Table5" sheetId="20" state="hidden" r:id="rId7"/>
    <sheet name="Sheet3" sheetId="30" state="hidden" r:id="rId8"/>
  </sheets>
  <externalReferences>
    <externalReference r:id="rId9"/>
  </externalReferences>
  <definedNames>
    <definedName name="_xlnm.Print_Area" localSheetId="1">'B-2 NonCIP by Funding Sourc (2)'!$AF$34:$AR$70</definedName>
    <definedName name="_xlnm.Print_Area" localSheetId="0">'Chapter 8 Annex B2'!$A$1:$AY$76</definedName>
    <definedName name="_xlnm.Print_Titles" localSheetId="1">'B-2 NonCIP by Funding Sourc (2)'!#REF!,'B-2 NonCIP by Funding Sourc (2)'!$1:$3</definedName>
    <definedName name="_xlnm.Print_Titles" localSheetId="0">'Chapter 8 Annex B2'!$A:$A,'Chapter 8 Annex B2'!$1:$4</definedName>
  </definedNames>
  <calcPr calcId="125725"/>
</workbook>
</file>

<file path=xl/calcChain.xml><?xml version="1.0" encoding="utf-8"?>
<calcChain xmlns="http://schemas.openxmlformats.org/spreadsheetml/2006/main">
  <c r="O10" i="15"/>
  <c r="O27"/>
  <c r="O65"/>
  <c r="AB74"/>
  <c r="C21" i="30"/>
  <c r="A7"/>
  <c r="H73" i="25"/>
  <c r="I73"/>
  <c r="J73"/>
  <c r="K73"/>
  <c r="L73"/>
  <c r="M73"/>
  <c r="O73"/>
  <c r="P73"/>
  <c r="Q73"/>
  <c r="R73"/>
  <c r="S73"/>
  <c r="T73"/>
  <c r="U73"/>
  <c r="V73"/>
  <c r="W73"/>
  <c r="X73"/>
  <c r="Y73"/>
  <c r="Z73"/>
  <c r="AB73"/>
  <c r="AC73"/>
  <c r="AD73"/>
  <c r="AE73"/>
  <c r="I72"/>
  <c r="J72"/>
  <c r="K72"/>
  <c r="L72"/>
  <c r="M72"/>
  <c r="O72"/>
  <c r="P72"/>
  <c r="Q72"/>
  <c r="R72"/>
  <c r="S72"/>
  <c r="U72"/>
  <c r="V72"/>
  <c r="W72"/>
  <c r="X72"/>
  <c r="Y72"/>
  <c r="AB72"/>
  <c r="AC72"/>
  <c r="AE72"/>
  <c r="H46" i="26"/>
  <c r="F45"/>
  <c r="H45" s="1"/>
  <c r="F44"/>
  <c r="H44"/>
  <c r="F43"/>
  <c r="H43" s="1"/>
  <c r="F42"/>
  <c r="H42" s="1"/>
  <c r="F40"/>
  <c r="H40" s="1"/>
  <c r="F39"/>
  <c r="H39" s="1"/>
  <c r="B35"/>
  <c r="E30"/>
  <c r="B30"/>
  <c r="G13"/>
  <c r="H12"/>
  <c r="A11"/>
  <c r="A10"/>
  <c r="A9"/>
  <c r="A8"/>
  <c r="AA63" i="25"/>
  <c r="AM63" s="1"/>
  <c r="AH65" i="15"/>
  <c r="AT65" s="1"/>
  <c r="AK70" i="25"/>
  <c r="AJ70"/>
  <c r="AI70"/>
  <c r="AH70"/>
  <c r="AE70"/>
  <c r="Y70"/>
  <c r="X70"/>
  <c r="X74" s="1"/>
  <c r="W70"/>
  <c r="W74" s="1"/>
  <c r="V70"/>
  <c r="U70"/>
  <c r="S70"/>
  <c r="S74" s="1"/>
  <c r="R70"/>
  <c r="R74" s="1"/>
  <c r="Q70"/>
  <c r="P70"/>
  <c r="O70"/>
  <c r="O74" s="1"/>
  <c r="M70"/>
  <c r="M74" s="1"/>
  <c r="L70"/>
  <c r="K70"/>
  <c r="J70"/>
  <c r="J74" s="1"/>
  <c r="I70"/>
  <c r="I74" s="1"/>
  <c r="G70"/>
  <c r="F70"/>
  <c r="E70"/>
  <c r="D70"/>
  <c r="AL43"/>
  <c r="G30" i="26" s="1"/>
  <c r="AA43" i="25"/>
  <c r="AM43" s="1"/>
  <c r="AR43" s="1"/>
  <c r="T43"/>
  <c r="D30" i="26" s="1"/>
  <c r="F30" s="1"/>
  <c r="H30" s="1"/>
  <c r="N43" i="25"/>
  <c r="C30" i="26"/>
  <c r="AL42" i="25"/>
  <c r="AA42"/>
  <c r="AM42" s="1"/>
  <c r="AR42" s="1"/>
  <c r="T42"/>
  <c r="N42"/>
  <c r="AF42" s="1"/>
  <c r="AQ68"/>
  <c r="AN68"/>
  <c r="AL68"/>
  <c r="AD68"/>
  <c r="AP68" s="1"/>
  <c r="AC68"/>
  <c r="AO68" s="1"/>
  <c r="AA68"/>
  <c r="AM68" s="1"/>
  <c r="AR68" s="1"/>
  <c r="Z68"/>
  <c r="T68"/>
  <c r="N68"/>
  <c r="H68"/>
  <c r="B37" i="26" s="1"/>
  <c r="AQ67" i="25"/>
  <c r="AN67"/>
  <c r="AL67"/>
  <c r="AD67"/>
  <c r="AP67" s="1"/>
  <c r="AC67"/>
  <c r="AO67" s="1"/>
  <c r="AA67"/>
  <c r="AM67" s="1"/>
  <c r="Z67"/>
  <c r="E37" i="26"/>
  <c r="T67" i="25"/>
  <c r="D37" i="26" s="1"/>
  <c r="N67" i="25"/>
  <c r="H67"/>
  <c r="AL63"/>
  <c r="G36" i="26"/>
  <c r="Z63" i="25"/>
  <c r="E36" i="26"/>
  <c r="T63" i="25"/>
  <c r="D36" i="26"/>
  <c r="N63" i="25"/>
  <c r="C36" i="26"/>
  <c r="H63" i="25"/>
  <c r="B36" i="26"/>
  <c r="AL59" i="25"/>
  <c r="G34" i="26"/>
  <c r="AD59" i="25"/>
  <c r="AB59"/>
  <c r="AA59"/>
  <c r="AM59" s="1"/>
  <c r="Z59"/>
  <c r="E34" i="26" s="1"/>
  <c r="T59" i="25"/>
  <c r="D34" i="26" s="1"/>
  <c r="N59" i="25"/>
  <c r="C34" i="26" s="1"/>
  <c r="H59" i="25"/>
  <c r="B34" i="26" s="1"/>
  <c r="AA56" i="25"/>
  <c r="AA73" s="1"/>
  <c r="N56"/>
  <c r="C35" i="26" s="1"/>
  <c r="F35" s="1"/>
  <c r="H35" s="1"/>
  <c r="AL41" i="25"/>
  <c r="AA41"/>
  <c r="Z41"/>
  <c r="AL39"/>
  <c r="AA39"/>
  <c r="AM39" s="1"/>
  <c r="Z39"/>
  <c r="T39"/>
  <c r="N39"/>
  <c r="H39"/>
  <c r="AL38"/>
  <c r="AA38"/>
  <c r="Z38"/>
  <c r="T38"/>
  <c r="N38"/>
  <c r="H38"/>
  <c r="AL52"/>
  <c r="AD52"/>
  <c r="AB52"/>
  <c r="Z52"/>
  <c r="T52"/>
  <c r="N52"/>
  <c r="C52"/>
  <c r="AL51"/>
  <c r="G33" i="26" s="1"/>
  <c r="AD51" i="25"/>
  <c r="AB51"/>
  <c r="AA51"/>
  <c r="AM51" s="1"/>
  <c r="Z51"/>
  <c r="T51"/>
  <c r="D33" i="26" s="1"/>
  <c r="N51" i="25"/>
  <c r="C33" i="26"/>
  <c r="H51" i="25"/>
  <c r="AQ48"/>
  <c r="AN48"/>
  <c r="AG48"/>
  <c r="AD48"/>
  <c r="AP48" s="1"/>
  <c r="AC48"/>
  <c r="AO48" s="1"/>
  <c r="AA48"/>
  <c r="Z48"/>
  <c r="T48"/>
  <c r="N48"/>
  <c r="H48"/>
  <c r="AQ47"/>
  <c r="AQ70" s="1"/>
  <c r="AN47"/>
  <c r="AL47"/>
  <c r="AD47"/>
  <c r="AP47" s="1"/>
  <c r="AC47"/>
  <c r="AA47"/>
  <c r="AM47"/>
  <c r="Z47"/>
  <c r="T47"/>
  <c r="AF47" s="1"/>
  <c r="N47"/>
  <c r="C32" i="26"/>
  <c r="H47" i="25"/>
  <c r="B32" i="26"/>
  <c r="AQ44" i="25"/>
  <c r="AN44"/>
  <c r="AN70" s="1"/>
  <c r="AL44"/>
  <c r="G31" i="26"/>
  <c r="AD44" i="25"/>
  <c r="AP44"/>
  <c r="AC44"/>
  <c r="AA44"/>
  <c r="AM44" s="1"/>
  <c r="Z44"/>
  <c r="E31" i="26" s="1"/>
  <c r="T44" i="25"/>
  <c r="D31" i="26" s="1"/>
  <c r="N44" i="25"/>
  <c r="H44"/>
  <c r="B31" i="26" s="1"/>
  <c r="AL36" i="25"/>
  <c r="AA36"/>
  <c r="AF36" s="1"/>
  <c r="Z36"/>
  <c r="T36"/>
  <c r="N36"/>
  <c r="H36"/>
  <c r="AL34"/>
  <c r="AA34"/>
  <c r="AF34" s="1"/>
  <c r="Z34"/>
  <c r="T34"/>
  <c r="N34"/>
  <c r="H34"/>
  <c r="AD31"/>
  <c r="AA31"/>
  <c r="Z31"/>
  <c r="E28" i="26" s="1"/>
  <c r="T31" i="25"/>
  <c r="D28" i="26" s="1"/>
  <c r="N31" i="25"/>
  <c r="C28" i="26" s="1"/>
  <c r="H31" i="25"/>
  <c r="B28" i="26" s="1"/>
  <c r="AD30" i="25"/>
  <c r="AF30" s="1"/>
  <c r="AR30" s="1"/>
  <c r="AA30"/>
  <c r="Z30"/>
  <c r="T30"/>
  <c r="N30"/>
  <c r="H30"/>
  <c r="AD29"/>
  <c r="AA29"/>
  <c r="AM29"/>
  <c r="Z29"/>
  <c r="T29"/>
  <c r="N29"/>
  <c r="H29"/>
  <c r="AD28"/>
  <c r="AA28"/>
  <c r="AM28" s="1"/>
  <c r="Z28"/>
  <c r="E27" i="26" s="1"/>
  <c r="T28" i="25"/>
  <c r="D27" i="26" s="1"/>
  <c r="N28" i="25"/>
  <c r="C27" i="26" s="1"/>
  <c r="H28" i="25"/>
  <c r="B27" i="26" s="1"/>
  <c r="AD27" i="25"/>
  <c r="AA27"/>
  <c r="AM27" s="1"/>
  <c r="Z27"/>
  <c r="T27"/>
  <c r="N27"/>
  <c r="H27"/>
  <c r="AD26"/>
  <c r="AA26"/>
  <c r="AF26" s="1"/>
  <c r="AR26" s="1"/>
  <c r="Z26"/>
  <c r="T26"/>
  <c r="D19" i="26" s="1"/>
  <c r="N26" i="25"/>
  <c r="H26"/>
  <c r="AA24"/>
  <c r="AM24" s="1"/>
  <c r="Z24"/>
  <c r="E26" i="26" s="1"/>
  <c r="T24" i="25"/>
  <c r="D26" i="26" s="1"/>
  <c r="N24" i="25"/>
  <c r="C26" i="26"/>
  <c r="H24" i="25"/>
  <c r="B26" i="26" s="1"/>
  <c r="AD23" i="25"/>
  <c r="AA23"/>
  <c r="AM23" s="1"/>
  <c r="Z23"/>
  <c r="E25" i="26" s="1"/>
  <c r="T23" i="25"/>
  <c r="D25" i="26"/>
  <c r="N23" i="25"/>
  <c r="C25" i="26" s="1"/>
  <c r="H23" i="25"/>
  <c r="AD22"/>
  <c r="AA22"/>
  <c r="AM22" s="1"/>
  <c r="Z22"/>
  <c r="E24" i="26"/>
  <c r="T22" i="25"/>
  <c r="D24" i="26" s="1"/>
  <c r="N22" i="25"/>
  <c r="C24" i="26" s="1"/>
  <c r="H22" i="25"/>
  <c r="B24" i="26" s="1"/>
  <c r="AD21" i="25"/>
  <c r="AA21"/>
  <c r="AM21" s="1"/>
  <c r="Z21"/>
  <c r="E23" i="26"/>
  <c r="T21" i="25"/>
  <c r="D23" i="26" s="1"/>
  <c r="N21" i="25"/>
  <c r="C23" i="26" s="1"/>
  <c r="H21" i="25"/>
  <c r="B23" i="26" s="1"/>
  <c r="AD20" i="25"/>
  <c r="AA20"/>
  <c r="AM20" s="1"/>
  <c r="Z20"/>
  <c r="E22" i="26" s="1"/>
  <c r="T20" i="25"/>
  <c r="D22" i="26" s="1"/>
  <c r="N20" i="25"/>
  <c r="C22" i="26" s="1"/>
  <c r="H20" i="25"/>
  <c r="B22" i="26"/>
  <c r="AD19" i="25"/>
  <c r="AA19"/>
  <c r="AM19" s="1"/>
  <c r="Z19"/>
  <c r="E21" i="26" s="1"/>
  <c r="T19" i="25"/>
  <c r="D21" i="26"/>
  <c r="N19" i="25"/>
  <c r="C21" i="26" s="1"/>
  <c r="H19" i="25"/>
  <c r="B21" i="26" s="1"/>
  <c r="AD18" i="25"/>
  <c r="AA18"/>
  <c r="AM18"/>
  <c r="Z18"/>
  <c r="E20" i="26" s="1"/>
  <c r="T18" i="25"/>
  <c r="D20" i="26" s="1"/>
  <c r="N18" i="25"/>
  <c r="C20" i="26" s="1"/>
  <c r="F20" s="1"/>
  <c r="H20" s="1"/>
  <c r="H18" i="25"/>
  <c r="B20" i="26"/>
  <c r="AD17" i="25"/>
  <c r="AA17"/>
  <c r="AM17" s="1"/>
  <c r="Z17"/>
  <c r="E19" i="26"/>
  <c r="T17" i="25"/>
  <c r="N17"/>
  <c r="C19" i="26" s="1"/>
  <c r="H17" i="25"/>
  <c r="B19" i="26"/>
  <c r="AD16" i="25"/>
  <c r="AA16"/>
  <c r="Z16"/>
  <c r="E18" i="26"/>
  <c r="T16" i="25"/>
  <c r="D18" i="26" s="1"/>
  <c r="N16" i="25"/>
  <c r="C18" i="26" s="1"/>
  <c r="H16" i="25"/>
  <c r="B18" i="26" s="1"/>
  <c r="AD15" i="25"/>
  <c r="AA15"/>
  <c r="AF15" s="1"/>
  <c r="AR15" s="1"/>
  <c r="Z15"/>
  <c r="E17" i="26"/>
  <c r="T15" i="25"/>
  <c r="D17" i="26" s="1"/>
  <c r="N15" i="25"/>
  <c r="C17" i="26" s="1"/>
  <c r="H15" i="25"/>
  <c r="B17" i="26" s="1"/>
  <c r="AD14" i="25"/>
  <c r="AA14"/>
  <c r="AM14" s="1"/>
  <c r="Z14"/>
  <c r="E16" i="26" s="1"/>
  <c r="T14" i="25"/>
  <c r="D16" i="26"/>
  <c r="N14" i="25"/>
  <c r="C16" i="26" s="1"/>
  <c r="H14" i="25"/>
  <c r="B16" i="26" s="1"/>
  <c r="AD13" i="25"/>
  <c r="AA13"/>
  <c r="AM13"/>
  <c r="Z13"/>
  <c r="T13"/>
  <c r="D15" i="26" s="1"/>
  <c r="N13" i="25"/>
  <c r="H13"/>
  <c r="B15" i="26"/>
  <c r="AD12" i="25"/>
  <c r="AA12"/>
  <c r="Z12"/>
  <c r="T12"/>
  <c r="T72" s="1"/>
  <c r="N12"/>
  <c r="C14" i="26"/>
  <c r="H12" i="25"/>
  <c r="AA11"/>
  <c r="AD10"/>
  <c r="AA10"/>
  <c r="AM10" s="1"/>
  <c r="Z10"/>
  <c r="E13" i="26"/>
  <c r="T10" i="25"/>
  <c r="D13" i="26" s="1"/>
  <c r="N10" i="25"/>
  <c r="C13" i="26" s="1"/>
  <c r="H10" i="25"/>
  <c r="B13" i="26" s="1"/>
  <c r="A12" i="20"/>
  <c r="A28"/>
  <c r="A27"/>
  <c r="A26"/>
  <c r="A25"/>
  <c r="A24"/>
  <c r="A23"/>
  <c r="A22"/>
  <c r="A21"/>
  <c r="A20"/>
  <c r="A19"/>
  <c r="A18"/>
  <c r="A17"/>
  <c r="A16"/>
  <c r="A15"/>
  <c r="A14"/>
  <c r="A13"/>
  <c r="A10"/>
  <c r="A9"/>
  <c r="A8"/>
  <c r="K74" i="15"/>
  <c r="L74"/>
  <c r="M74"/>
  <c r="N74"/>
  <c r="P74"/>
  <c r="Q74"/>
  <c r="R74"/>
  <c r="S74"/>
  <c r="T74"/>
  <c r="V74"/>
  <c r="W74"/>
  <c r="X74"/>
  <c r="Y74"/>
  <c r="Z74"/>
  <c r="AC74"/>
  <c r="AD74"/>
  <c r="AE74"/>
  <c r="AF74"/>
  <c r="AL74"/>
  <c r="AO74"/>
  <c r="AP74"/>
  <c r="AQ74"/>
  <c r="AR74"/>
  <c r="AH12"/>
  <c r="AS73"/>
  <c r="AS72"/>
  <c r="AS70"/>
  <c r="AS69"/>
  <c r="AH73"/>
  <c r="AT73"/>
  <c r="AY73" s="1"/>
  <c r="AH72"/>
  <c r="AT72"/>
  <c r="AY72" s="1"/>
  <c r="AA73"/>
  <c r="AA72"/>
  <c r="U73"/>
  <c r="U72"/>
  <c r="AH58"/>
  <c r="AM58" s="1"/>
  <c r="U58"/>
  <c r="AS57"/>
  <c r="AH57"/>
  <c r="AM57" s="1"/>
  <c r="AG57"/>
  <c r="AS65"/>
  <c r="AM65"/>
  <c r="B24" i="20" s="1"/>
  <c r="B53" s="1"/>
  <c r="AG65" i="15"/>
  <c r="AA65"/>
  <c r="U65"/>
  <c r="AS39"/>
  <c r="AS37"/>
  <c r="AH39"/>
  <c r="AH37"/>
  <c r="AG39"/>
  <c r="AG37"/>
  <c r="AA39"/>
  <c r="AA37"/>
  <c r="U39"/>
  <c r="U37"/>
  <c r="O39"/>
  <c r="O37"/>
  <c r="AS55"/>
  <c r="AY55" s="1"/>
  <c r="AS54"/>
  <c r="AH55"/>
  <c r="AT55" s="1"/>
  <c r="AH54"/>
  <c r="AT54" s="1"/>
  <c r="AG55"/>
  <c r="AG54"/>
  <c r="AA55"/>
  <c r="AA54"/>
  <c r="U55"/>
  <c r="U54"/>
  <c r="O55"/>
  <c r="O54"/>
  <c r="AX70"/>
  <c r="AU70"/>
  <c r="AK70"/>
  <c r="AW70" s="1"/>
  <c r="AJ70"/>
  <c r="AV70" s="1"/>
  <c r="AH70"/>
  <c r="AT70" s="1"/>
  <c r="AG70"/>
  <c r="AA70"/>
  <c r="U70"/>
  <c r="O70"/>
  <c r="AX69"/>
  <c r="AU69"/>
  <c r="AK69"/>
  <c r="AW69" s="1"/>
  <c r="AJ69"/>
  <c r="AV69" s="1"/>
  <c r="AY69" s="1"/>
  <c r="AH69"/>
  <c r="AT69"/>
  <c r="AG69"/>
  <c r="AA69"/>
  <c r="U69"/>
  <c r="O69"/>
  <c r="AX46"/>
  <c r="AU46"/>
  <c r="AN46"/>
  <c r="AN74" s="1"/>
  <c r="AK46"/>
  <c r="AW46" s="1"/>
  <c r="AJ46"/>
  <c r="AV46" s="1"/>
  <c r="AH46"/>
  <c r="AG46"/>
  <c r="AA46"/>
  <c r="U46"/>
  <c r="O46"/>
  <c r="AM46" s="1"/>
  <c r="B16" i="20" s="1"/>
  <c r="B45" s="1"/>
  <c r="AX45" i="15"/>
  <c r="AU45"/>
  <c r="AS45"/>
  <c r="AK45"/>
  <c r="AW45" s="1"/>
  <c r="AJ45"/>
  <c r="AV45"/>
  <c r="AH45"/>
  <c r="AT45" s="1"/>
  <c r="AY45" s="1"/>
  <c r="AG45"/>
  <c r="AA45"/>
  <c r="U45"/>
  <c r="O45"/>
  <c r="AX42"/>
  <c r="AU42"/>
  <c r="AU74"/>
  <c r="AS42"/>
  <c r="AK42"/>
  <c r="AW42" s="1"/>
  <c r="AJ42"/>
  <c r="AH42"/>
  <c r="AT42" s="1"/>
  <c r="AG42"/>
  <c r="AA42"/>
  <c r="U42"/>
  <c r="O42"/>
  <c r="AK28"/>
  <c r="AK29"/>
  <c r="AK30"/>
  <c r="AK31"/>
  <c r="AK32"/>
  <c r="AK27"/>
  <c r="AW27" s="1"/>
  <c r="AW74" s="1"/>
  <c r="AK21"/>
  <c r="AK22"/>
  <c r="AK23"/>
  <c r="AK24"/>
  <c r="AK14"/>
  <c r="AK15"/>
  <c r="AK16"/>
  <c r="AK17"/>
  <c r="AK18"/>
  <c r="AK19"/>
  <c r="AK20"/>
  <c r="AK13"/>
  <c r="AH28"/>
  <c r="AT28" s="1"/>
  <c r="AH29"/>
  <c r="AM29" s="1"/>
  <c r="AY29" s="1"/>
  <c r="AH30"/>
  <c r="AH31"/>
  <c r="AT31"/>
  <c r="AH32"/>
  <c r="AT32" s="1"/>
  <c r="AH27"/>
  <c r="AT27"/>
  <c r="AG28"/>
  <c r="AG29"/>
  <c r="AG30"/>
  <c r="AG31"/>
  <c r="AG32"/>
  <c r="AG27"/>
  <c r="AA28"/>
  <c r="AA29"/>
  <c r="AA30"/>
  <c r="AA31"/>
  <c r="AA32"/>
  <c r="AA27"/>
  <c r="U28"/>
  <c r="U29"/>
  <c r="U30"/>
  <c r="U31"/>
  <c r="U32"/>
  <c r="U27"/>
  <c r="O28"/>
  <c r="O29"/>
  <c r="O30"/>
  <c r="O31"/>
  <c r="O32"/>
  <c r="AH14"/>
  <c r="AT14" s="1"/>
  <c r="AH15"/>
  <c r="AT15" s="1"/>
  <c r="AH16"/>
  <c r="AM16" s="1"/>
  <c r="AH17"/>
  <c r="AT17" s="1"/>
  <c r="AH18"/>
  <c r="AT18" s="1"/>
  <c r="AH19"/>
  <c r="AM19" s="1"/>
  <c r="AY19" s="1"/>
  <c r="AH20"/>
  <c r="AH21"/>
  <c r="AT21" s="1"/>
  <c r="AH22"/>
  <c r="AM22" s="1"/>
  <c r="AY22" s="1"/>
  <c r="AH23"/>
  <c r="AT23" s="1"/>
  <c r="AH24"/>
  <c r="AT24"/>
  <c r="AH25"/>
  <c r="AM25" s="1"/>
  <c r="AY25" s="1"/>
  <c r="AH13"/>
  <c r="AT13" s="1"/>
  <c r="AG14"/>
  <c r="AG15"/>
  <c r="AG16"/>
  <c r="AG17"/>
  <c r="AG18"/>
  <c r="AG19"/>
  <c r="AG20"/>
  <c r="AG21"/>
  <c r="AG22"/>
  <c r="AG23"/>
  <c r="AG24"/>
  <c r="AG25"/>
  <c r="AG13"/>
  <c r="AA14"/>
  <c r="AA15"/>
  <c r="AA16"/>
  <c r="AA17"/>
  <c r="AA18"/>
  <c r="AA19"/>
  <c r="AA20"/>
  <c r="AA21"/>
  <c r="AA22"/>
  <c r="AA23"/>
  <c r="AA24"/>
  <c r="AA25"/>
  <c r="AA13"/>
  <c r="U14"/>
  <c r="U15"/>
  <c r="U16"/>
  <c r="U17"/>
  <c r="U18"/>
  <c r="U19"/>
  <c r="U20"/>
  <c r="U21"/>
  <c r="U22"/>
  <c r="U23"/>
  <c r="U24"/>
  <c r="U25"/>
  <c r="U13"/>
  <c r="O25"/>
  <c r="O14"/>
  <c r="O15"/>
  <c r="O16"/>
  <c r="O17"/>
  <c r="O18"/>
  <c r="O19"/>
  <c r="O20"/>
  <c r="O21"/>
  <c r="O22"/>
  <c r="O23"/>
  <c r="O24"/>
  <c r="O13"/>
  <c r="AK10"/>
  <c r="AG10"/>
  <c r="AA10"/>
  <c r="U10"/>
  <c r="AH10"/>
  <c r="AM10" s="1"/>
  <c r="AM24"/>
  <c r="AY24" s="1"/>
  <c r="AS61"/>
  <c r="AY61" s="1"/>
  <c r="AS50"/>
  <c r="AS49"/>
  <c r="AK61"/>
  <c r="AK50"/>
  <c r="AK49"/>
  <c r="AI61"/>
  <c r="AI50"/>
  <c r="AI49"/>
  <c r="AI74" s="1"/>
  <c r="AH61"/>
  <c r="AT61" s="1"/>
  <c r="AH49"/>
  <c r="AG61"/>
  <c r="AG50"/>
  <c r="AG49"/>
  <c r="AA61"/>
  <c r="AA50"/>
  <c r="AA49"/>
  <c r="U61"/>
  <c r="U50"/>
  <c r="U49"/>
  <c r="O61"/>
  <c r="O49"/>
  <c r="E9" i="17"/>
  <c r="E10"/>
  <c r="E11"/>
  <c r="B9" i="19" s="1"/>
  <c r="E7" i="17"/>
  <c r="E12" s="1"/>
  <c r="E13" i="18"/>
  <c r="E6"/>
  <c r="E9" i="26" s="1"/>
  <c r="D13" i="18"/>
  <c r="D6" s="1"/>
  <c r="D9" i="26" s="1"/>
  <c r="C13" i="18"/>
  <c r="C6" s="1"/>
  <c r="C9" i="26" s="1"/>
  <c r="B13" i="18"/>
  <c r="B6" s="1"/>
  <c r="J50" i="15"/>
  <c r="J74" s="1"/>
  <c r="AF63" i="25"/>
  <c r="AR63" s="1"/>
  <c r="AF39"/>
  <c r="AF43"/>
  <c r="AF31"/>
  <c r="AR31" s="1"/>
  <c r="AF28"/>
  <c r="AR28" s="1"/>
  <c r="AF27"/>
  <c r="AR27" s="1"/>
  <c r="AF22"/>
  <c r="AR22" s="1"/>
  <c r="AF18"/>
  <c r="AR18" s="1"/>
  <c r="AF56"/>
  <c r="AF73" s="1"/>
  <c r="AF10"/>
  <c r="AM34"/>
  <c r="AR34" s="1"/>
  <c r="AF59"/>
  <c r="AR59" s="1"/>
  <c r="AM36"/>
  <c r="AR36" s="1"/>
  <c r="AF16"/>
  <c r="AR16" s="1"/>
  <c r="AF51"/>
  <c r="AR51" s="1"/>
  <c r="AM30"/>
  <c r="AF67"/>
  <c r="AF19"/>
  <c r="AR19" s="1"/>
  <c r="AF23"/>
  <c r="AR23" s="1"/>
  <c r="AF24"/>
  <c r="AR24" s="1"/>
  <c r="AF29"/>
  <c r="AR29" s="1"/>
  <c r="AO44"/>
  <c r="AM12"/>
  <c r="AM16"/>
  <c r="D12" i="18"/>
  <c r="D5" s="1"/>
  <c r="D8" i="26" s="1"/>
  <c r="AR10" i="25"/>
  <c r="AF13"/>
  <c r="AR13" s="1"/>
  <c r="E32" i="26"/>
  <c r="AM56" i="25"/>
  <c r="AM73" i="15"/>
  <c r="B28" i="20" s="1"/>
  <c r="B57" s="1"/>
  <c r="G29" i="26"/>
  <c r="K74" i="25"/>
  <c r="P74"/>
  <c r="U74"/>
  <c r="Y74"/>
  <c r="AM23" i="15"/>
  <c r="AY23" s="1"/>
  <c r="E14" i="26"/>
  <c r="N73" i="25"/>
  <c r="B14" i="18"/>
  <c r="B7"/>
  <c r="B10" i="26" s="1"/>
  <c r="C14" i="18"/>
  <c r="C7" s="1"/>
  <c r="C10" i="26" s="1"/>
  <c r="D14" i="18"/>
  <c r="D7" s="1"/>
  <c r="D10" i="26" s="1"/>
  <c r="E14" i="18"/>
  <c r="E7" s="1"/>
  <c r="E10" i="26" s="1"/>
  <c r="B12" i="18"/>
  <c r="B5" s="1"/>
  <c r="E12"/>
  <c r="E5" s="1"/>
  <c r="AM54" i="15"/>
  <c r="B19" i="20" s="1"/>
  <c r="B48" s="1"/>
  <c r="C12" i="18"/>
  <c r="C5" s="1"/>
  <c r="AM17" i="15"/>
  <c r="AY17"/>
  <c r="AT10"/>
  <c r="AM31"/>
  <c r="AY31" s="1"/>
  <c r="AT58"/>
  <c r="AM55"/>
  <c r="B20" i="20" s="1"/>
  <c r="B49" s="1"/>
  <c r="AT20" i="15"/>
  <c r="E8" i="17"/>
  <c r="AR44" i="25"/>
  <c r="AT16" i="15"/>
  <c r="AM61"/>
  <c r="B23" i="20" s="1"/>
  <c r="B52" s="1"/>
  <c r="AY10" i="15"/>
  <c r="B8" i="20" s="1"/>
  <c r="B37" s="1"/>
  <c r="AY58" i="15"/>
  <c r="B22" i="20"/>
  <c r="B51" s="1"/>
  <c r="AY70" i="15"/>
  <c r="AY16"/>
  <c r="B21" i="20"/>
  <c r="B50" s="1"/>
  <c r="D8" i="18"/>
  <c r="D11" i="26" s="1"/>
  <c r="AT46" i="15" l="1"/>
  <c r="AY46" s="1"/>
  <c r="AT22"/>
  <c r="AT19"/>
  <c r="AT29"/>
  <c r="AM27"/>
  <c r="AY27" s="1"/>
  <c r="AR56" i="25"/>
  <c r="AR73" s="1"/>
  <c r="AM49" i="15"/>
  <c r="U74"/>
  <c r="AG74"/>
  <c r="AM20"/>
  <c r="AY20" s="1"/>
  <c r="AM69"/>
  <c r="B25" i="20" s="1"/>
  <c r="B54" s="1"/>
  <c r="E29" i="26"/>
  <c r="B25"/>
  <c r="F7" i="18"/>
  <c r="F10" i="26" s="1"/>
  <c r="H10" s="1"/>
  <c r="AS46" i="15"/>
  <c r="AS74" s="1"/>
  <c r="N72" i="25"/>
  <c r="AF14"/>
  <c r="AR14" s="1"/>
  <c r="AJ74" i="15"/>
  <c r="AM45"/>
  <c r="B15" i="20" s="1"/>
  <c r="B44" s="1"/>
  <c r="AT25" i="15"/>
  <c r="AV42"/>
  <c r="AV74" s="1"/>
  <c r="AM15"/>
  <c r="AY15" s="1"/>
  <c r="AM32"/>
  <c r="AY32" s="1"/>
  <c r="AY65"/>
  <c r="AA74"/>
  <c r="AK74"/>
  <c r="AM21"/>
  <c r="AY21" s="1"/>
  <c r="AM42"/>
  <c r="B14" i="20" s="1"/>
  <c r="B43" s="1"/>
  <c r="AM70" i="15"/>
  <c r="B26" i="20" s="1"/>
  <c r="B55" s="1"/>
  <c r="AF17" i="25"/>
  <c r="AR17" s="1"/>
  <c r="AP70"/>
  <c r="AB70"/>
  <c r="AB74" s="1"/>
  <c r="C29" i="26"/>
  <c r="F29" s="1"/>
  <c r="H29" s="1"/>
  <c r="AF68" i="25"/>
  <c r="D29" i="26"/>
  <c r="AR67" i="25"/>
  <c r="AY57" i="15"/>
  <c r="AM72"/>
  <c r="B27" i="20" s="1"/>
  <c r="B56" s="1"/>
  <c r="F13" i="26"/>
  <c r="B29"/>
  <c r="E33"/>
  <c r="AR39" i="25"/>
  <c r="V74"/>
  <c r="Q74"/>
  <c r="AE74"/>
  <c r="F36" i="26"/>
  <c r="H36" s="1"/>
  <c r="F18"/>
  <c r="H18" s="1"/>
  <c r="F26"/>
  <c r="H26" s="1"/>
  <c r="F27"/>
  <c r="H27" s="1"/>
  <c r="F28"/>
  <c r="H28" s="1"/>
  <c r="F34"/>
  <c r="H34" s="1"/>
  <c r="C8"/>
  <c r="C8" i="18"/>
  <c r="C11" i="26" s="1"/>
  <c r="C15"/>
  <c r="N70" i="25"/>
  <c r="N74" s="1"/>
  <c r="C31" i="26"/>
  <c r="F31" s="1"/>
  <c r="H31" s="1"/>
  <c r="AF44" i="25"/>
  <c r="AH50" i="15"/>
  <c r="AM13"/>
  <c r="O50"/>
  <c r="O74" s="1"/>
  <c r="AT49"/>
  <c r="AT57"/>
  <c r="AF21" i="25"/>
  <c r="AR21" s="1"/>
  <c r="AM30" i="15"/>
  <c r="AY30" s="1"/>
  <c r="AT30"/>
  <c r="AY42"/>
  <c r="AD70" i="25"/>
  <c r="AF12"/>
  <c r="AD72"/>
  <c r="F21" i="26"/>
  <c r="H21" s="1"/>
  <c r="F19"/>
  <c r="H19" s="1"/>
  <c r="C70" i="25"/>
  <c r="AA52"/>
  <c r="H52"/>
  <c r="B33" i="26" s="1"/>
  <c r="F33" s="1"/>
  <c r="H33" s="1"/>
  <c r="AF41" i="25"/>
  <c r="AR41" s="1"/>
  <c r="AM41"/>
  <c r="AM28" i="15"/>
  <c r="AM18"/>
  <c r="AY18" s="1"/>
  <c r="AF20" i="25"/>
  <c r="AR20" s="1"/>
  <c r="AX74" i="15"/>
  <c r="AM37"/>
  <c r="B12" i="20" s="1"/>
  <c r="B41" s="1"/>
  <c r="AT37" i="15"/>
  <c r="AY37" s="1"/>
  <c r="D14" i="26"/>
  <c r="T70" i="25"/>
  <c r="T74" s="1"/>
  <c r="AM15"/>
  <c r="AA72"/>
  <c r="F22" i="26"/>
  <c r="H22" s="1"/>
  <c r="F23"/>
  <c r="H23" s="1"/>
  <c r="F24"/>
  <c r="H24" s="1"/>
  <c r="F25"/>
  <c r="H25" s="1"/>
  <c r="D32"/>
  <c r="F32" s="1"/>
  <c r="AF48" i="25"/>
  <c r="AY54" i="15"/>
  <c r="AM14"/>
  <c r="AY14" s="1"/>
  <c r="AM26" i="25"/>
  <c r="AM39" i="15"/>
  <c r="B13" i="20" s="1"/>
  <c r="B42" s="1"/>
  <c r="AT39" i="15"/>
  <c r="AY39" s="1"/>
  <c r="AA70" i="25"/>
  <c r="AA74" s="1"/>
  <c r="H72"/>
  <c r="B14" i="26"/>
  <c r="H70" i="25"/>
  <c r="H74" s="1"/>
  <c r="E15" i="26"/>
  <c r="E38" s="1"/>
  <c r="Z72" i="25"/>
  <c r="Z70"/>
  <c r="Z74" s="1"/>
  <c r="F16" i="26"/>
  <c r="H16" s="1"/>
  <c r="AO47" i="25"/>
  <c r="AR47" s="1"/>
  <c r="AC70"/>
  <c r="AC74" s="1"/>
  <c r="AG70"/>
  <c r="AM48"/>
  <c r="AR48" s="1"/>
  <c r="AL48"/>
  <c r="AM38"/>
  <c r="AF38"/>
  <c r="C37" i="26"/>
  <c r="F37" s="1"/>
  <c r="H37" s="1"/>
  <c r="L74" i="25"/>
  <c r="F17" i="26"/>
  <c r="H17" s="1"/>
  <c r="D38"/>
  <c r="D41" s="1"/>
  <c r="E8" i="18"/>
  <c r="E11" i="26" s="1"/>
  <c r="E8"/>
  <c r="E16" i="17"/>
  <c r="E17" s="1"/>
  <c r="B6" i="19"/>
  <c r="B10" s="1"/>
  <c r="H13" i="26"/>
  <c r="F6" i="18"/>
  <c r="F9" i="26" s="1"/>
  <c r="H9" s="1"/>
  <c r="B9"/>
  <c r="F5" i="18"/>
  <c r="B8"/>
  <c r="B11" i="26" s="1"/>
  <c r="B8"/>
  <c r="B17" i="20" l="1"/>
  <c r="B46" s="1"/>
  <c r="AY49" i="15"/>
  <c r="E41" i="26"/>
  <c r="C41" i="20"/>
  <c r="G32" i="26"/>
  <c r="AL70" i="25"/>
  <c r="AO70"/>
  <c r="B9" i="20"/>
  <c r="B38" s="1"/>
  <c r="AY13" i="15"/>
  <c r="AM50"/>
  <c r="AM74" s="1"/>
  <c r="AT50"/>
  <c r="AT74" s="1"/>
  <c r="AR38" i="25"/>
  <c r="F14" i="26"/>
  <c r="B38"/>
  <c r="B41" s="1"/>
  <c r="AY28" i="15"/>
  <c r="B10" i="20"/>
  <c r="B39" s="1"/>
  <c r="AR12" i="25"/>
  <c r="AF72"/>
  <c r="AS33"/>
  <c r="F15" i="26"/>
  <c r="H15" s="1"/>
  <c r="AH74" i="15"/>
  <c r="AM52" i="25"/>
  <c r="AM70" s="1"/>
  <c r="AF52"/>
  <c r="AR52" s="1"/>
  <c r="AD74"/>
  <c r="C38" i="26"/>
  <c r="C41" s="1"/>
  <c r="F8" i="18"/>
  <c r="F11" i="26" s="1"/>
  <c r="F8"/>
  <c r="H8" s="1"/>
  <c r="AF70" i="25" l="1"/>
  <c r="AF74" s="1"/>
  <c r="AR72"/>
  <c r="AR70"/>
  <c r="AR74" s="1"/>
  <c r="AS68"/>
  <c r="H14" i="26"/>
  <c r="F38"/>
  <c r="F41" s="1"/>
  <c r="AY50" i="15"/>
  <c r="AY74" s="1"/>
  <c r="B18" i="20"/>
  <c r="B47" s="1"/>
  <c r="C57" s="1"/>
  <c r="D41" s="1"/>
  <c r="B58"/>
  <c r="C39"/>
  <c r="H32" i="26"/>
  <c r="G38"/>
  <c r="G41" s="1"/>
  <c r="H11"/>
  <c r="H38" l="1"/>
  <c r="H41" s="1"/>
  <c r="AR71" i="25"/>
  <c r="AS70"/>
</calcChain>
</file>

<file path=xl/comments1.xml><?xml version="1.0" encoding="utf-8"?>
<comments xmlns="http://schemas.openxmlformats.org/spreadsheetml/2006/main">
  <authors>
    <author>NEDA</author>
  </authors>
  <commentList>
    <comment ref="AS70" authorId="0">
      <text>
        <r>
          <rPr>
            <b/>
            <sz val="9"/>
            <color indexed="81"/>
            <rFont val="Tahoma"/>
            <family val="2"/>
          </rPr>
          <t xml:space="preserve">CIP and NonCIP
</t>
        </r>
      </text>
    </comment>
  </commentList>
</comments>
</file>

<file path=xl/sharedStrings.xml><?xml version="1.0" encoding="utf-8"?>
<sst xmlns="http://schemas.openxmlformats.org/spreadsheetml/2006/main" count="563" uniqueCount="278">
  <si>
    <t>Agency Name</t>
  </si>
  <si>
    <t>NG</t>
  </si>
  <si>
    <t>GOCC/GFIs</t>
  </si>
  <si>
    <t>Subtotal</t>
  </si>
  <si>
    <t xml:space="preserve">Spatial Coverage
</t>
  </si>
  <si>
    <t>Region</t>
  </si>
  <si>
    <t>Societal Goal</t>
  </si>
  <si>
    <t>GOCC/ GFIs</t>
  </si>
  <si>
    <t>2013</t>
  </si>
  <si>
    <t>2014</t>
  </si>
  <si>
    <t>2015</t>
  </si>
  <si>
    <t>2016</t>
  </si>
  <si>
    <t>ODA Grant</t>
  </si>
  <si>
    <t>Total</t>
  </si>
  <si>
    <t>Private Sector</t>
  </si>
  <si>
    <t>Total Investment Targets</t>
  </si>
  <si>
    <t>PDP Chapter</t>
  </si>
  <si>
    <t>16-Point Agenda Addressed</t>
  </si>
  <si>
    <t>(A)</t>
  </si>
  <si>
    <t>(B)</t>
  </si>
  <si>
    <t>(E)</t>
  </si>
  <si>
    <t>(F)</t>
  </si>
  <si>
    <t>(G)</t>
  </si>
  <si>
    <t>(I)</t>
  </si>
  <si>
    <t>(J)</t>
  </si>
  <si>
    <t>(K)</t>
  </si>
  <si>
    <t>(L)</t>
  </si>
  <si>
    <t>(M)</t>
  </si>
  <si>
    <t>(N)</t>
  </si>
  <si>
    <t>(O)</t>
  </si>
  <si>
    <t>(P)</t>
  </si>
  <si>
    <t>(Q)</t>
  </si>
  <si>
    <t>(S)</t>
  </si>
  <si>
    <t>(T)</t>
  </si>
  <si>
    <t>(U)</t>
  </si>
  <si>
    <t>(V)</t>
  </si>
  <si>
    <t>(W)</t>
  </si>
  <si>
    <t>(X)</t>
  </si>
  <si>
    <t>(Y)</t>
  </si>
  <si>
    <t>(Z)</t>
  </si>
  <si>
    <t>(AA)</t>
  </si>
  <si>
    <t>(AB)</t>
  </si>
  <si>
    <t>(AC)</t>
  </si>
  <si>
    <t>(AD)</t>
  </si>
  <si>
    <t>(AE)</t>
  </si>
  <si>
    <t>(AF)</t>
  </si>
  <si>
    <t>(AG)</t>
  </si>
  <si>
    <t>( R )</t>
  </si>
  <si>
    <t>(AH)</t>
  </si>
  <si>
    <t>(AI)</t>
  </si>
  <si>
    <t>(AJ)</t>
  </si>
  <si>
    <t>(AK)</t>
  </si>
  <si>
    <t>(AL)</t>
  </si>
  <si>
    <t>(C)</t>
  </si>
  <si>
    <t>(AM)</t>
  </si>
  <si>
    <t>(AN)</t>
  </si>
  <si>
    <r>
      <t>Investment Targets In Thousand Pesos (PhP '000)</t>
    </r>
    <r>
      <rPr>
        <b/>
        <sz val="10"/>
        <color indexed="10"/>
        <rFont val="Arial"/>
        <family val="2"/>
      </rPr>
      <t>******</t>
    </r>
  </si>
  <si>
    <t>LGUs*******</t>
  </si>
  <si>
    <t xml:space="preserve">LGUs******* </t>
  </si>
  <si>
    <t>Sector Outcome: Stable national security environment achieved</t>
  </si>
  <si>
    <t>Organizational Outcome: Expeditious and dependable justice system</t>
  </si>
  <si>
    <t>Major Final Output: Law enforcement services (detection and investigation)</t>
  </si>
  <si>
    <t>DOJ-NBI</t>
  </si>
  <si>
    <t>Vital ICT infrastructure for investigation and criminal records</t>
  </si>
  <si>
    <t>Nationwide</t>
  </si>
  <si>
    <t>Forensic laboratories (1 in Luzon, 1 in Visayas, 2 in Mindanao) and modern investigation equipment</t>
  </si>
  <si>
    <t>Organizational Outcome: Effective border management and control</t>
  </si>
  <si>
    <t>(i) ICT projects of the BI including the Automated Border Control System</t>
  </si>
  <si>
    <t>DOJ-BI</t>
  </si>
  <si>
    <t>Automated Border Control System - with biometrics capability in immigration offices/ports nationwide</t>
  </si>
  <si>
    <t>B. Subsector Outcome: Safer and more secured environment conducive for development</t>
  </si>
  <si>
    <t>(ii) Modernization of Investigative Capability</t>
  </si>
  <si>
    <t>5 and 10</t>
  </si>
  <si>
    <r>
      <t>LGUs</t>
    </r>
    <r>
      <rPr>
        <b/>
        <sz val="10"/>
        <color indexed="10"/>
        <rFont val="Arial"/>
        <family val="2"/>
      </rPr>
      <t>*******</t>
    </r>
    <r>
      <rPr>
        <b/>
        <sz val="10"/>
        <rFont val="Arial"/>
        <family val="2"/>
      </rPr>
      <t xml:space="preserve"> </t>
    </r>
  </si>
  <si>
    <t>DND-AFP</t>
  </si>
  <si>
    <t>Inter-regional</t>
  </si>
  <si>
    <t>DILG- PNP</t>
  </si>
  <si>
    <t xml:space="preserve">This program is part of the PNP’s endeavor to continuously strengthen the capability of the police force in maintaining peace and order.  Although the Philippine National Police (PNP) Modernization Program (2008 – 2012), with an annual allocation of Php 2 B as provided in the GAA, has somehow filled-up the shortages for basic police equipment, there remains a short fall in the provision of "mission-essential equipment."  The program, therefore, intends to provide these required equipment so that the core functions of each policeman and the whole PNP organization in responding to criminality and apprehending criminal thugs will be efficiently carried out. </t>
  </si>
  <si>
    <t xml:space="preserve">(i) Construction of Jail Offices and Facilities 
</t>
  </si>
  <si>
    <t xml:space="preserve">DILG- BJMP </t>
  </si>
  <si>
    <t>The project is the construction of additional jail buildings, offices and jail amenities for the BJMP, which aimed to improve the present living condition of inmates, leading to a safe, secure and a restorative management of all District, City and Municipal Jails. This will certainly decrease by 0.4% the congestion rate of jails, thereby further strengthen its security barriers.</t>
  </si>
  <si>
    <t>This is the acquisition of additional equipment and other logistical requirements for safeguarding the jail inmates. This, likewise, will strengthen the surveillance, communication, escort and custodial capabilities of jail personnel, as well as, ensure the protection of BJMP personnel in the course of their duties.</t>
  </si>
  <si>
    <t>NCR</t>
  </si>
  <si>
    <t>(i) Education and Training Program for Uniformed Personnel of the PNP, BFP, BJMP and other Public Safety Agencies</t>
  </si>
  <si>
    <t>DILG- PPSC</t>
  </si>
  <si>
    <t>(ii) Conduct of Degree Program in Public Safety Education</t>
  </si>
  <si>
    <t>DILG-PNP</t>
  </si>
  <si>
    <t>DILG</t>
  </si>
  <si>
    <t>OPAPP</t>
  </si>
  <si>
    <t>CHED</t>
  </si>
  <si>
    <t>PhilHealth</t>
  </si>
  <si>
    <t>DAR (ARCDP)</t>
  </si>
  <si>
    <t>DA</t>
  </si>
  <si>
    <t>DENR</t>
  </si>
  <si>
    <t>DOE-NEA</t>
  </si>
  <si>
    <t>DOTC-PCG</t>
  </si>
  <si>
    <t>Enhancement of 1,321 police stations and establishment of  appropriate facilities that will cater to the requirements for police service in vital installations, crime prone areas and tourist destinations nationwide to improve police presence and to ensure the safety and protection of the people as well as the local and foreign tourists.</t>
  </si>
  <si>
    <t>1. Construction of Standard Police Stations</t>
  </si>
  <si>
    <t>3. BFP Service  Establishment Project (SEP)</t>
  </si>
  <si>
    <t>4. BFP Service Upgrading and Modernization Program (SUMP)</t>
  </si>
  <si>
    <t>5. BFP Incident Management and Communication System (BFP-IMCOS)</t>
  </si>
  <si>
    <t>2. Acquisition of 40-Meter Multi-Role Response Vessel, including JICA Detailed Design Grant Assistance</t>
  </si>
  <si>
    <t xml:space="preserve">Establishment of fire protection services in 697 municipalities without such services.  It includes the construction of fire stations in LGU-donated lot, with at least one (1) firetruck and basic firefighting accessories, communication, personal protective equipment, living quarters, office furniture and fixture. </t>
  </si>
  <si>
    <t>Upgrading the level of fire protection services in the 138 cities and 872 municipalities that already has fire protection services in order to comply with the ideal equipage and facilities complementation based on Philippine and internationally-accepted service standards.</t>
  </si>
  <si>
    <t>Computerization of fire fighting activities and enhance the communication facilities in NCR</t>
  </si>
  <si>
    <t>ARMM</t>
  </si>
  <si>
    <t>Spatial Coverage</t>
  </si>
  <si>
    <t>Total 2013-2016</t>
  </si>
  <si>
    <t>Total 2017 and beyond</t>
  </si>
  <si>
    <t>Total (2013-2016 and beyond)</t>
  </si>
  <si>
    <t>Intermediate Outcome 1: Internal stability sustained</t>
  </si>
  <si>
    <t>Intermediate Outcome 2: Full capability to uphold the sovereignty and territorial integrity of the state assured</t>
  </si>
  <si>
    <t>Nationwide/ Interregional/ Region-Specific*****</t>
  </si>
  <si>
    <t>A. Subsector Outcome: Filipinos live harmoniously enjoying the dividends of peace, development and justice</t>
  </si>
  <si>
    <t>Intermediate Outcome 1: Negotiated political settlement of internal armed conflicts completed</t>
  </si>
  <si>
    <t>Intermediate Outcome 2: Causes and impacts of internal armed conflict and other issues that affect the peace process effectively addressed</t>
  </si>
  <si>
    <t xml:space="preserve">(i) Payapa at Masaganang Pamayanan (PAMANA ) Program (Community grants, Subregional economic development and Social Infrastructures) </t>
  </si>
  <si>
    <t>NCIP</t>
  </si>
  <si>
    <t>DOE</t>
  </si>
  <si>
    <t>DepEd</t>
  </si>
  <si>
    <t>DOH</t>
  </si>
  <si>
    <t xml:space="preserve">DSWD </t>
  </si>
  <si>
    <t xml:space="preserve">ARMM </t>
  </si>
  <si>
    <t>c. Community-driven development programs</t>
  </si>
  <si>
    <t>e. Bangsamoro CDD, Roads to Peace and Camps to communities program</t>
  </si>
  <si>
    <t>An inter-agency peace and development program for conflict-affected areas, with OPAPP as oversight. This includes monitoring and evaluation mechanisms and peace and social cohesion mainstreaming.</t>
  </si>
  <si>
    <t>TESDA</t>
  </si>
  <si>
    <t>DOH/ PhilHealth</t>
  </si>
  <si>
    <t>NHA</t>
  </si>
  <si>
    <t>Organizational Outcome: Sustained peace and order condition and public safety</t>
  </si>
  <si>
    <t>Intermediate Outcome 4: Security sector reforms implemented</t>
  </si>
  <si>
    <t>Major Final Output: Crime Prevention and Crime Suppression Services</t>
  </si>
  <si>
    <t>(ii) Procurement of Coast Watch System Surveillance and Detection Equipment</t>
  </si>
  <si>
    <t>(i) Procurement of equipment for the Enhancement of Rapid Deployment Force</t>
  </si>
  <si>
    <t>(i) Procurement of Air Operations equipment to Support Territorial Defense Activities</t>
  </si>
  <si>
    <t xml:space="preserve">(ii) Jail Capability Build Up Program </t>
  </si>
  <si>
    <t>(i) Disaster Response &amp; Relief Operations</t>
  </si>
  <si>
    <t>(i)  AFP Capability Upgrade Program</t>
  </si>
  <si>
    <t>(ii) Government Arsenal Modernization Program</t>
  </si>
  <si>
    <t xml:space="preserve">This is the conduct  of mandatory and specialized training program depending on the training requirements of the PNP, BFP and BJMP. </t>
  </si>
  <si>
    <t>The degree program  includes  the  Master in Public Safety Administration (MPSA)  and Bachelor of Science in Public Safety (BSPS) that aims to develop professional leadership and active participation in ensuring public safety</t>
  </si>
  <si>
    <t xml:space="preserve">(i) Joint Military Education and Training Services </t>
  </si>
  <si>
    <t>(ii) National Security Education Services</t>
  </si>
  <si>
    <t>DND-AFP, NDCP</t>
  </si>
  <si>
    <t>Major Final Output: Mechanisms to support peace negotiations, agreement implementation and peacebuilding in governance</t>
  </si>
  <si>
    <t>a. CLIP standard program component, Healing and Reconciliation Interventions, Support to capacity development and PMO Operations</t>
  </si>
  <si>
    <t>b. Education</t>
  </si>
  <si>
    <t xml:space="preserve">c. Health Insurance </t>
  </si>
  <si>
    <t xml:space="preserve">d. Housing </t>
  </si>
  <si>
    <t>Major Final Output:  Ground, Limited Air &amp; Water Operations Capability</t>
  </si>
  <si>
    <t>Major Final Output: Tactical Air and Special Operations Capability</t>
  </si>
  <si>
    <t>Organizational Outcome: Safe and humane management of district, city and municipal jails</t>
  </si>
  <si>
    <t>Major Final Output: Inmates Safekeeping and Development Services</t>
  </si>
  <si>
    <t>Major Final Output: Air and Maritime Surveillance  and Defense Capability</t>
  </si>
  <si>
    <t>Major Final Output: AFP Capability Upgrade</t>
  </si>
  <si>
    <t>Major Final Output: Law enforcement services (immigration enforcement)</t>
  </si>
  <si>
    <t>Major Final Output:  Disaster Risk Managment (Disaster response and operations)</t>
  </si>
  <si>
    <t>Major Final Output: National Security Education</t>
  </si>
  <si>
    <t>Table 1. List of Strategic Core Investment Programs/Projects</t>
  </si>
  <si>
    <t>by Sector/Sub-Sector Outcome</t>
  </si>
  <si>
    <t>Expected Output</t>
  </si>
  <si>
    <t>PDP RM Critical Indicators Addressed</t>
  </si>
  <si>
    <t>Total Investment Targets for 2013-2016</t>
  </si>
  <si>
    <t xml:space="preserve"> (in PhP Million)</t>
  </si>
  <si>
    <t>Sector Outcome: Safer and more secured environment conducive for development</t>
  </si>
  <si>
    <t>Reduction in crime volume</t>
  </si>
  <si>
    <t>Programs/ Projects</t>
  </si>
  <si>
    <t xml:space="preserve">The project aims to strengthen and further develop the coast guard watch/patrol and search and rescue capabilities of the PCG to meet the demands of Search and Rescue Operations and comply with the International Maritime Organization responsibilities in managing the Philippine Area of Responsibility in line with the Government’s thrust of promoting maritime safety and security. </t>
  </si>
  <si>
    <t>Agency/Department</t>
  </si>
  <si>
    <t>Investment Targets in PhP Million</t>
  </si>
  <si>
    <t xml:space="preserve">Table 2. Strategic Core Investment Programs/Projects by Agency/Department </t>
  </si>
  <si>
    <t>BFP</t>
  </si>
  <si>
    <t>PNP</t>
  </si>
  <si>
    <t>Table4. Strategic Core Investment Programs/Projects by Spatial Coverage</t>
  </si>
  <si>
    <t>Region-Specific</t>
  </si>
  <si>
    <t xml:space="preserve">Total Investment Targets </t>
  </si>
  <si>
    <t>(in million PhP)</t>
  </si>
  <si>
    <t>Table 5. Major Programs/Projects (Non-CIPs)</t>
  </si>
  <si>
    <t>Major Programs and Projects</t>
  </si>
  <si>
    <t>Subsector Outcome 2: Safer and more secured environment conducive for development</t>
  </si>
  <si>
    <t>Subsector Outcome 1: Filipinos live harmoniously enjoying the dividends of peace, development and justice</t>
  </si>
  <si>
    <t>(i) ICT projects of the NBI including the biometric information system</t>
  </si>
  <si>
    <t>Subsector Outcome 1: Filipinos live harmoniously enjoying the dividends of peace, development, and justice</t>
  </si>
  <si>
    <t xml:space="preserve">1. Support to Peace Negotiations, Pre-Agreement agenda (security, peace and development agenda to include research, dialogue/ consultation, etc) and Implementation of Agreements </t>
  </si>
  <si>
    <t xml:space="preserve">2. Payapa at Masaganang Pamayanan (PAMANA ) Program (Community grants, Subregional economic development and Social Infrastructures) </t>
  </si>
  <si>
    <t>3. Comprehensive Local Integration Program (CLIP)</t>
  </si>
  <si>
    <t>4. Procurement of equipment for the Enhancement of Rapid Deployment Force</t>
  </si>
  <si>
    <t>5. Procurement of Equipment for Air and Ground Combat Operations</t>
  </si>
  <si>
    <t>6. PNP Capability Enhancement Program (CEP)</t>
  </si>
  <si>
    <t xml:space="preserve">7. Construction of Jail Offices and Facilities 
</t>
  </si>
  <si>
    <t xml:space="preserve">8. Jail Capability Build Up Program </t>
  </si>
  <si>
    <t>9. ICT projects of the NBI including the biometric information system</t>
  </si>
  <si>
    <t>10. Modernization of Investigative Capability</t>
  </si>
  <si>
    <t>11. Procurement of Air Operations equipment to Support Territorial Defense Activities</t>
  </si>
  <si>
    <t>13. Procurement of Coast Watch System Surveillance and Detection Equipment</t>
  </si>
  <si>
    <t>14. AFP Capability Upgrade Program</t>
  </si>
  <si>
    <t>15. Government Arsenal Modernization Program</t>
  </si>
  <si>
    <t>16. ICT projects of the BI including the Automated Border Control System</t>
  </si>
  <si>
    <t>17. Disaster Response &amp; Relief Operations</t>
  </si>
  <si>
    <t>18. Education and Training Program for Uniformed Personnel of the PNP, BFP, BJMP and other Public Safety Agencies</t>
  </si>
  <si>
    <t>19. Conduct of Degree Program in Public Safety Education</t>
  </si>
  <si>
    <t xml:space="preserve">20. Joint Military Education and Training Services </t>
  </si>
  <si>
    <t>21. National Security Education Services</t>
  </si>
  <si>
    <t>DND-OCD</t>
  </si>
  <si>
    <t>TOTAL</t>
  </si>
  <si>
    <t>DSWD</t>
  </si>
  <si>
    <t>2013-2016</t>
  </si>
  <si>
    <t>DILG-PPSC</t>
  </si>
  <si>
    <t>DND-Government Arsenal</t>
  </si>
  <si>
    <t>Construction of additional of academic training and other school facilities to enhance the knowledge and skills capacity on national security and to develop the AFP’s Joint Military Education and Training capacity</t>
  </si>
  <si>
    <t>Procurement of equipment needed by the AFP to support disaster response and relief operations during the occurrence of calamities and disasters.  These will improve the capacity in conducting search and rescue and other disaster response operationsand necessary also deploy assets, supplies and other resources vital in disaster response and humanitarian relief.</t>
  </si>
  <si>
    <t>Modernization of the Government Arsenal through the upgrading of equipment for the production of small arms ammunition to support the operations of the AFP as well as the PNP and other forces of the government. This also covers the expansion /building of Government Arsenal Office and Production Area for the equipment needed by the GA.</t>
  </si>
  <si>
    <t>Modernizing and upgrading the AFP capabilty to secure the country's territorial integrity, maritime assets and resources.</t>
  </si>
  <si>
    <t>Upgrading of surveillance and detection capacity  to thwart entry of foreign terrorists and other lawless elements</t>
  </si>
  <si>
    <t>Procurement of aircraft and vehicles for air and maritime operations</t>
  </si>
  <si>
    <t>Procurement of vehicles and weapons for air and ground combat operations</t>
  </si>
  <si>
    <t>Region Specific</t>
  </si>
  <si>
    <t>Upgrading of air and maritime capability to ensure that maritime assets, maritime practices, territorial integrity and coastal areas are protected in accordance with the Baseline Law</t>
  </si>
  <si>
    <t xml:space="preserve">         Investment Targets in PhP Million</t>
  </si>
  <si>
    <t xml:space="preserve">Total Investment Targets for </t>
  </si>
  <si>
    <t xml:space="preserve">  Total Investment Targets for </t>
  </si>
  <si>
    <t>2017 and beyond</t>
  </si>
  <si>
    <t xml:space="preserve">Table 1.1. Investment Targets by Agency/Department </t>
  </si>
  <si>
    <t>DOH-PhilHealth</t>
  </si>
  <si>
    <t>DAR</t>
  </si>
  <si>
    <t>CIP</t>
  </si>
  <si>
    <t>NonCIP</t>
  </si>
  <si>
    <t>DND-AFP/NDCP</t>
  </si>
  <si>
    <t>DILG-BJMP</t>
  </si>
  <si>
    <t xml:space="preserve">TOTAL </t>
  </si>
  <si>
    <t>TOTAL FOR ALL</t>
  </si>
  <si>
    <t>Interregional</t>
  </si>
  <si>
    <t>Regionspecific</t>
  </si>
  <si>
    <t>7 and 8</t>
  </si>
  <si>
    <t xml:space="preserve">Organizational Outcome: Country free from insurgency, secessionism, and other armed threats to internal security </t>
  </si>
  <si>
    <r>
      <rPr>
        <u/>
        <sz val="10"/>
        <rFont val="Arial"/>
        <family val="2"/>
      </rPr>
      <t>Organizational Outcome</t>
    </r>
    <r>
      <rPr>
        <sz val="10"/>
        <rFont val="Arial"/>
        <family val="2"/>
      </rPr>
      <t>:  Country secured from direct-armed aggression or invasion (Secured territorial integrity and maritime interests)</t>
    </r>
  </si>
  <si>
    <r>
      <rPr>
        <u/>
        <sz val="10"/>
        <rFont val="Arial "/>
      </rPr>
      <t>Organizational Outcome</t>
    </r>
    <r>
      <rPr>
        <sz val="10"/>
        <rFont val="Arial "/>
      </rPr>
      <t>: Disaster-risk managed; Lives protected and properties preserved in times of national emergencies</t>
    </r>
  </si>
  <si>
    <t xml:space="preserve">a. Social Protection Package for Former Rebels </t>
  </si>
  <si>
    <t>b. Policy Reform Interventions (including governance/convergence interventions, security guarantees and other support for marginalized sectors)</t>
  </si>
  <si>
    <t>d. Sub-regional economic development projects</t>
  </si>
  <si>
    <t>(ii) Procurement of Equipment for Air and Ground Combat Operations</t>
  </si>
  <si>
    <t>Expected  Date of Presentation to the ICC 
(if ICC-able)</t>
  </si>
  <si>
    <t>LGUs</t>
  </si>
  <si>
    <t>Nationwide/ Interregional/ Region-Specific</t>
  </si>
  <si>
    <t>Program/Project Description</t>
  </si>
  <si>
    <t xml:space="preserve">Overall Total </t>
  </si>
  <si>
    <t>Investment Targets In Thousand Pesos (PhP '000)</t>
  </si>
  <si>
    <t>Continuing Investment Targets</t>
  </si>
  <si>
    <t xml:space="preserve">Interregional </t>
  </si>
  <si>
    <t xml:space="preserve">(i) Support to Peace Negotiations, Pre-Agreement agenda (security, peace and development agenda to include research, dialogue/ consultation, etc) and Implementation of Agreements* </t>
  </si>
  <si>
    <t>(ii) Comprehensive Local Integration Program (CLIP)*</t>
  </si>
  <si>
    <t>*Investment targets are reflected under nationwide coverage based on OPAPP submission as of 24 July 2013.</t>
  </si>
  <si>
    <t>Program/Project Title</t>
  </si>
  <si>
    <t>Total 
(2013-2016)</t>
  </si>
  <si>
    <t>(AO)</t>
  </si>
  <si>
    <t>(AP)</t>
  </si>
  <si>
    <t>(AQ)</t>
  </si>
  <si>
    <t>(AR)</t>
  </si>
  <si>
    <t>(AS)</t>
  </si>
  <si>
    <t>(AT)</t>
  </si>
  <si>
    <t>(AU)</t>
  </si>
  <si>
    <t>(AV)</t>
  </si>
  <si>
    <t>(AW)</t>
  </si>
  <si>
    <t>(AX)</t>
  </si>
  <si>
    <t>(AY)</t>
  </si>
  <si>
    <t>(D)</t>
  </si>
  <si>
    <t>Negotiated political settlement of internal armed conflicts completed</t>
  </si>
  <si>
    <t>Causes and impacts of internal armed conflict and other issues that affect the peace process effectively addressed</t>
  </si>
  <si>
    <t>Internal stability sustained</t>
  </si>
  <si>
    <t>Full capability to uphold the sovereignty and territorial integrity of the state assured</t>
  </si>
  <si>
    <t xml:space="preserve">Intermediate Outcome 3: Highest Standard of Capability and Preparedness Against Calamities and Emergencies Achieved </t>
  </si>
  <si>
    <t xml:space="preserve">Highest Standard of Capability and Preparedness Against Calamities and Emergencies Achieved </t>
  </si>
  <si>
    <t>Security sector reforms implemented</t>
  </si>
  <si>
    <r>
      <rPr>
        <vertAlign val="superscript"/>
        <sz val="10"/>
        <rFont val="Arial"/>
        <family val="2"/>
      </rPr>
      <t>1</t>
    </r>
    <r>
      <rPr>
        <sz val="10"/>
        <rFont val="Arial"/>
        <family val="2"/>
      </rPr>
      <t xml:space="preserve"> Intermediate outcomes for the Sector are used. </t>
    </r>
  </si>
  <si>
    <r>
      <t>PDP Results Matrices (RM) Critical Indicators</t>
    </r>
    <r>
      <rPr>
        <b/>
        <vertAlign val="superscript"/>
        <sz val="10"/>
        <rFont val="Arial"/>
        <family val="2"/>
      </rPr>
      <t>1</t>
    </r>
    <r>
      <rPr>
        <b/>
        <sz val="10"/>
        <rFont val="Arial"/>
        <family val="2"/>
      </rPr>
      <t xml:space="preserve"> Addressed</t>
    </r>
  </si>
  <si>
    <t>(i) PNP Capability Enhancement Program (CEP)</t>
  </si>
  <si>
    <t>Organizational Outcome: Professionalized, Effective and Credible Public Safety Officer</t>
  </si>
  <si>
    <t>Major Final Output: Education and Training Services</t>
  </si>
</sst>
</file>

<file path=xl/styles.xml><?xml version="1.0" encoding="utf-8"?>
<styleSheet xmlns="http://schemas.openxmlformats.org/spreadsheetml/2006/main">
  <numFmts count="2">
    <numFmt numFmtId="43" formatCode="_(* #,##0.00_);_(* \(#,##0.00\);_(* &quot;-&quot;??_);_(@_)"/>
    <numFmt numFmtId="164" formatCode="_(* #,##0_);_(* \(#,##0\);_(* &quot;-&quot;??_);_(@_)"/>
  </numFmts>
  <fonts count="36">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b/>
      <sz val="10"/>
      <name val="Arial"/>
      <family val="2"/>
    </font>
    <font>
      <b/>
      <sz val="10"/>
      <color indexed="10"/>
      <name val="Arial"/>
      <family val="2"/>
    </font>
    <font>
      <sz val="10"/>
      <name val="Arial "/>
    </font>
    <font>
      <u/>
      <sz val="10"/>
      <name val="Arial "/>
    </font>
    <font>
      <u/>
      <sz val="10"/>
      <name val="Arial"/>
      <family val="2"/>
    </font>
    <font>
      <sz val="10"/>
      <name val="Times New Roman"/>
      <family val="1"/>
    </font>
    <font>
      <b/>
      <sz val="12"/>
      <name val="Times New Roman"/>
      <family val="1"/>
    </font>
    <font>
      <sz val="12"/>
      <name val="Times New Roman"/>
      <family val="1"/>
    </font>
    <font>
      <b/>
      <sz val="9"/>
      <color indexed="81"/>
      <name val="Tahoma"/>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color rgb="FFFF0000"/>
      <name val="Arial"/>
      <family val="2"/>
    </font>
    <font>
      <b/>
      <sz val="12"/>
      <color theme="1"/>
      <name val="Times New Roman"/>
      <family val="1"/>
    </font>
    <font>
      <b/>
      <sz val="12"/>
      <color rgb="FFFFFFFF"/>
      <name val="Times New Roman"/>
      <family val="1"/>
    </font>
    <font>
      <sz val="12"/>
      <color theme="1"/>
      <name val="Times New Roman"/>
      <family val="1"/>
    </font>
    <font>
      <b/>
      <sz val="10"/>
      <color theme="1"/>
      <name val="Times New Roman"/>
      <family val="1"/>
    </font>
    <font>
      <sz val="10"/>
      <color theme="1"/>
      <name val="Times New Roman"/>
      <family val="1"/>
    </font>
    <font>
      <b/>
      <sz val="10"/>
      <color rgb="FFFFFFFF"/>
      <name val="Times New Roman"/>
      <family val="1"/>
    </font>
    <font>
      <sz val="10"/>
      <color theme="1"/>
      <name val="Calibri"/>
      <family val="2"/>
      <scheme val="minor"/>
    </font>
    <font>
      <sz val="12"/>
      <color rgb="FF000000"/>
      <name val="Times New Roman"/>
      <family val="1"/>
    </font>
    <font>
      <b/>
      <sz val="12"/>
      <color rgb="FF000000"/>
      <name val="Times New Roman"/>
      <family val="1"/>
    </font>
    <font>
      <sz val="10"/>
      <color rgb="FFFF0000"/>
      <name val="Arial "/>
    </font>
    <font>
      <b/>
      <sz val="10"/>
      <color rgb="FFFF0000"/>
      <name val="Arial"/>
      <family val="2"/>
    </font>
    <font>
      <b/>
      <sz val="10"/>
      <color rgb="FF0070C0"/>
      <name val="Arial"/>
      <family val="2"/>
    </font>
    <font>
      <sz val="10"/>
      <color rgb="FF0070C0"/>
      <name val="Arial"/>
      <family val="2"/>
    </font>
    <font>
      <sz val="11.5"/>
      <color rgb="FF000000"/>
      <name val="Times New Roman"/>
      <family val="1"/>
    </font>
    <font>
      <sz val="11.5"/>
      <color theme="1"/>
      <name val="Times New Roman"/>
      <family val="1"/>
    </font>
    <font>
      <vertAlign val="superscript"/>
      <sz val="10"/>
      <name val="Arial"/>
      <family val="2"/>
    </font>
    <font>
      <b/>
      <vertAlign val="superscript"/>
      <sz val="10"/>
      <name val="Arial"/>
      <family val="2"/>
    </font>
  </fonts>
  <fills count="7">
    <fill>
      <patternFill patternType="none"/>
    </fill>
    <fill>
      <patternFill patternType="gray125"/>
    </fill>
    <fill>
      <patternFill patternType="solid">
        <fgColor rgb="FF1F497D"/>
        <bgColor indexed="64"/>
      </patternFill>
    </fill>
    <fill>
      <patternFill patternType="solid">
        <fgColor theme="2"/>
        <bgColor indexed="64"/>
      </patternFill>
    </fill>
    <fill>
      <patternFill patternType="solid">
        <fgColor rgb="FFEEECE1"/>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rgb="FFEEECE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EEECE1"/>
      </left>
      <right/>
      <top/>
      <bottom/>
      <diagonal/>
    </border>
    <border>
      <left style="thin">
        <color theme="0"/>
      </left>
      <right/>
      <top style="thin">
        <color theme="0"/>
      </top>
      <bottom/>
      <diagonal/>
    </border>
    <border>
      <left style="medium">
        <color rgb="FFFFFFFF"/>
      </left>
      <right style="medium">
        <color rgb="FFFFFFFF"/>
      </right>
      <top/>
      <bottom/>
      <diagonal/>
    </border>
    <border>
      <left style="medium">
        <color rgb="FFEEECE1"/>
      </left>
      <right/>
      <top style="medium">
        <color rgb="FFEEECE1"/>
      </top>
      <bottom/>
      <diagonal/>
    </border>
    <border>
      <left/>
      <right style="medium">
        <color rgb="FFEEECE1"/>
      </right>
      <top style="medium">
        <color rgb="FFEEECE1"/>
      </top>
      <bottom/>
      <diagonal/>
    </border>
    <border>
      <left/>
      <right style="medium">
        <color rgb="FFEEECE1"/>
      </right>
      <top/>
      <bottom/>
      <diagonal/>
    </border>
  </borders>
  <cellStyleXfs count="12">
    <xf numFmtId="0" fontId="0" fillId="0" borderId="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9" fontId="14" fillId="0" borderId="0" applyFont="0" applyFill="0" applyBorder="0" applyAlignment="0" applyProtection="0"/>
    <xf numFmtId="9" fontId="1" fillId="0" borderId="0" applyFont="0" applyFill="0" applyBorder="0" applyAlignment="0" applyProtection="0"/>
  </cellStyleXfs>
  <cellXfs count="284">
    <xf numFmtId="0" fontId="0" fillId="0" borderId="0" xfId="0"/>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xf numFmtId="43" fontId="4" fillId="0" borderId="0" xfId="1" applyFont="1" applyFill="1" applyBorder="1" applyAlignment="1">
      <alignment vertical="top"/>
    </xf>
    <xf numFmtId="0" fontId="4" fillId="0" borderId="1" xfId="0" applyFont="1" applyFill="1" applyBorder="1" applyAlignment="1">
      <alignment vertical="top"/>
    </xf>
    <xf numFmtId="43" fontId="16" fillId="0" borderId="1" xfId="1" applyFont="1" applyFill="1" applyBorder="1" applyAlignment="1">
      <alignment horizontal="right" vertical="top"/>
    </xf>
    <xf numFmtId="0" fontId="5" fillId="0" borderId="2" xfId="0" applyFont="1" applyFill="1" applyBorder="1" applyAlignment="1">
      <alignment vertical="top"/>
    </xf>
    <xf numFmtId="0" fontId="4" fillId="0" borderId="2" xfId="0" applyFont="1" applyFill="1" applyBorder="1" applyAlignment="1">
      <alignment vertical="top"/>
    </xf>
    <xf numFmtId="0" fontId="5" fillId="0" borderId="1" xfId="0" applyFont="1" applyFill="1" applyBorder="1" applyAlignment="1">
      <alignment horizontal="left" vertical="top"/>
    </xf>
    <xf numFmtId="0" fontId="4" fillId="0" borderId="2" xfId="0" applyFont="1" applyFill="1" applyBorder="1" applyAlignment="1">
      <alignment vertical="center"/>
    </xf>
    <xf numFmtId="0" fontId="16" fillId="0" borderId="0" xfId="0" applyFont="1" applyFill="1" applyBorder="1"/>
    <xf numFmtId="43" fontId="16" fillId="0" borderId="0" xfId="1" applyFont="1" applyFill="1" applyBorder="1" applyAlignment="1">
      <alignment vertical="top"/>
    </xf>
    <xf numFmtId="43" fontId="16" fillId="0" borderId="0" xfId="1" applyFont="1" applyFill="1" applyBorder="1"/>
    <xf numFmtId="0" fontId="4" fillId="0" borderId="1" xfId="0" applyFont="1" applyFill="1" applyBorder="1" applyAlignment="1">
      <alignment horizontal="left"/>
    </xf>
    <xf numFmtId="0" fontId="16" fillId="0" borderId="1" xfId="0" applyFont="1" applyFill="1" applyBorder="1" applyAlignment="1">
      <alignment horizontal="center" vertical="top"/>
    </xf>
    <xf numFmtId="43" fontId="5" fillId="0" borderId="2" xfId="1" applyFont="1" applyFill="1" applyBorder="1" applyAlignment="1">
      <alignment horizontal="right" vertical="top"/>
    </xf>
    <xf numFmtId="43" fontId="5" fillId="0" borderId="3" xfId="1" applyFont="1" applyFill="1" applyBorder="1" applyAlignment="1">
      <alignment horizontal="right" vertical="top"/>
    </xf>
    <xf numFmtId="43" fontId="4" fillId="0" borderId="0" xfId="1" applyFont="1" applyFill="1" applyBorder="1" applyAlignment="1">
      <alignment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43" fontId="17" fillId="0" borderId="0" xfId="1" applyFont="1" applyFill="1" applyBorder="1" applyAlignment="1">
      <alignment vertical="top"/>
    </xf>
    <xf numFmtId="43" fontId="17" fillId="0" borderId="0" xfId="1" applyFont="1" applyFill="1" applyBorder="1"/>
    <xf numFmtId="0" fontId="17" fillId="0" borderId="0" xfId="0" applyFont="1" applyFill="1" applyBorder="1"/>
    <xf numFmtId="0" fontId="7"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4" fillId="0" borderId="1" xfId="0" applyFont="1" applyFill="1" applyBorder="1" applyAlignment="1">
      <alignment horizontal="left" vertical="center"/>
    </xf>
    <xf numFmtId="43" fontId="16" fillId="0" borderId="0" xfId="1" applyFont="1" applyFill="1" applyBorder="1" applyAlignment="1">
      <alignment horizontal="right" vertical="top"/>
    </xf>
    <xf numFmtId="2" fontId="4" fillId="0" borderId="1" xfId="0" applyNumberFormat="1" applyFont="1" applyFill="1" applyBorder="1" applyAlignment="1">
      <alignment horizontal="left" vertical="top" wrapText="1"/>
    </xf>
    <xf numFmtId="43" fontId="4" fillId="0" borderId="1" xfId="1" applyFont="1" applyFill="1" applyBorder="1" applyAlignment="1">
      <alignment horizontal="right" vertical="top" wrapText="1"/>
    </xf>
    <xf numFmtId="43" fontId="5" fillId="0" borderId="1" xfId="1" applyFont="1" applyFill="1" applyBorder="1" applyAlignment="1">
      <alignment horizontal="right" vertical="top" wrapText="1"/>
    </xf>
    <xf numFmtId="43" fontId="4" fillId="0" borderId="0" xfId="1" applyFont="1" applyFill="1" applyBorder="1"/>
    <xf numFmtId="0" fontId="4" fillId="0" borderId="0" xfId="0" applyFont="1" applyFill="1" applyBorder="1"/>
    <xf numFmtId="0" fontId="4" fillId="0" borderId="0" xfId="0" applyFont="1" applyFill="1" applyBorder="1" applyAlignment="1">
      <alignment horizontal="left"/>
    </xf>
    <xf numFmtId="43" fontId="4" fillId="0" borderId="0" xfId="1" applyFont="1" applyFill="1" applyBorder="1" applyAlignment="1">
      <alignment horizontal="right" vertical="top" wrapText="1"/>
    </xf>
    <xf numFmtId="43" fontId="5" fillId="0" borderId="0" xfId="1" applyFont="1" applyFill="1" applyBorder="1" applyAlignment="1">
      <alignment horizontal="right" vertical="top"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43" fontId="4" fillId="0" borderId="1" xfId="1" applyFont="1" applyFill="1" applyBorder="1" applyAlignment="1">
      <alignment horizontal="right" vertical="top"/>
    </xf>
    <xf numFmtId="43" fontId="5" fillId="0" borderId="0" xfId="1" applyFont="1" applyFill="1" applyBorder="1" applyAlignment="1">
      <alignment horizontal="right" vertical="top"/>
    </xf>
    <xf numFmtId="43" fontId="5" fillId="0" borderId="1" xfId="1" applyFont="1" applyFill="1" applyBorder="1" applyAlignment="1">
      <alignment horizontal="right" vertical="top"/>
    </xf>
    <xf numFmtId="43" fontId="17" fillId="0" borderId="1" xfId="1" applyFont="1" applyFill="1" applyBorder="1" applyAlignment="1">
      <alignment horizontal="right" vertical="top"/>
    </xf>
    <xf numFmtId="43" fontId="7" fillId="0" borderId="1" xfId="1" applyFont="1" applyFill="1" applyBorder="1" applyAlignment="1">
      <alignment horizontal="right" vertical="top" wrapText="1"/>
    </xf>
    <xf numFmtId="43" fontId="4" fillId="0" borderId="2" xfId="1" applyFont="1" applyFill="1" applyBorder="1" applyAlignment="1">
      <alignment horizontal="right" vertical="top"/>
    </xf>
    <xf numFmtId="43" fontId="4" fillId="0" borderId="3" xfId="1" applyFont="1" applyFill="1" applyBorder="1" applyAlignment="1">
      <alignment horizontal="right" vertical="top"/>
    </xf>
    <xf numFmtId="43" fontId="4" fillId="0" borderId="0" xfId="1" applyFont="1" applyFill="1" applyBorder="1" applyAlignment="1">
      <alignment horizontal="right" vertical="top"/>
    </xf>
    <xf numFmtId="43" fontId="18" fillId="0" borderId="0" xfId="1" applyFont="1" applyFill="1" applyBorder="1" applyAlignment="1">
      <alignment horizontal="right" vertical="top" wrapText="1"/>
    </xf>
    <xf numFmtId="0" fontId="19" fillId="0" borderId="0" xfId="0" applyFont="1" applyAlignment="1">
      <alignment horizontal="center"/>
    </xf>
    <xf numFmtId="0" fontId="20" fillId="2" borderId="0" xfId="0" applyFont="1" applyFill="1" applyAlignment="1">
      <alignment horizontal="center" vertical="top" wrapText="1"/>
    </xf>
    <xf numFmtId="0" fontId="20" fillId="2" borderId="8" xfId="0" applyFont="1" applyFill="1" applyBorder="1" applyAlignment="1">
      <alignment horizontal="center" vertical="top" wrapText="1"/>
    </xf>
    <xf numFmtId="0" fontId="21" fillId="0" borderId="0" xfId="0" applyFont="1"/>
    <xf numFmtId="0" fontId="19" fillId="0" borderId="0" xfId="0" applyFont="1" applyAlignment="1">
      <alignment horizontal="left"/>
    </xf>
    <xf numFmtId="0" fontId="22" fillId="0" borderId="0" xfId="0" applyFont="1" applyAlignment="1">
      <alignment horizontal="left"/>
    </xf>
    <xf numFmtId="0" fontId="23" fillId="0" borderId="0" xfId="0" applyFont="1" applyAlignment="1"/>
    <xf numFmtId="0" fontId="23" fillId="0" borderId="0" xfId="0" applyFont="1"/>
    <xf numFmtId="0" fontId="23" fillId="0" borderId="0" xfId="0" applyFont="1" applyFill="1"/>
    <xf numFmtId="0" fontId="10" fillId="3" borderId="9" xfId="0" applyFont="1" applyFill="1" applyBorder="1" applyAlignment="1">
      <alignment horizontal="left" vertical="top"/>
    </xf>
    <xf numFmtId="0" fontId="22" fillId="3" borderId="9" xfId="0" applyFont="1" applyFill="1" applyBorder="1" applyAlignment="1">
      <alignment horizontal="center" vertical="top"/>
    </xf>
    <xf numFmtId="0" fontId="10" fillId="0" borderId="9" xfId="0" applyFont="1" applyFill="1" applyBorder="1" applyAlignment="1">
      <alignment horizontal="left" vertical="top" wrapText="1"/>
    </xf>
    <xf numFmtId="0" fontId="23" fillId="0" borderId="9" xfId="0" applyFont="1" applyBorder="1" applyAlignment="1">
      <alignment horizontal="left" vertical="top" wrapText="1"/>
    </xf>
    <xf numFmtId="43" fontId="23" fillId="0" borderId="9" xfId="0" applyNumberFormat="1" applyFont="1" applyBorder="1" applyAlignment="1">
      <alignment horizontal="center" vertical="top"/>
    </xf>
    <xf numFmtId="0" fontId="10" fillId="3" borderId="9" xfId="0" applyFont="1" applyFill="1" applyBorder="1" applyAlignment="1">
      <alignment horizontal="left" vertical="top" wrapText="1"/>
    </xf>
    <xf numFmtId="43" fontId="23" fillId="3" borderId="9" xfId="0" applyNumberFormat="1" applyFont="1" applyFill="1" applyBorder="1" applyAlignment="1">
      <alignment horizontal="center" vertical="top"/>
    </xf>
    <xf numFmtId="0" fontId="10" fillId="0" borderId="9" xfId="0" applyFont="1" applyFill="1" applyBorder="1" applyAlignment="1">
      <alignment vertical="top" wrapText="1"/>
    </xf>
    <xf numFmtId="0" fontId="22" fillId="0" borderId="9" xfId="0" applyFont="1" applyBorder="1" applyAlignment="1">
      <alignment horizontal="center" vertical="top"/>
    </xf>
    <xf numFmtId="0" fontId="10" fillId="3" borderId="9" xfId="0" applyFont="1" applyFill="1" applyBorder="1" applyAlignment="1">
      <alignment vertical="top" wrapText="1"/>
    </xf>
    <xf numFmtId="0" fontId="22" fillId="0" borderId="9" xfId="0" applyFont="1" applyFill="1" applyBorder="1" applyAlignment="1">
      <alignment horizontal="center" vertical="top"/>
    </xf>
    <xf numFmtId="0" fontId="22" fillId="3" borderId="9" xfId="0" applyFont="1" applyFill="1" applyBorder="1" applyAlignment="1"/>
    <xf numFmtId="0" fontId="23" fillId="3" borderId="9" xfId="0" applyFont="1" applyFill="1" applyBorder="1" applyAlignment="1"/>
    <xf numFmtId="43" fontId="22" fillId="3" borderId="9" xfId="0" applyNumberFormat="1" applyFont="1" applyFill="1" applyBorder="1" applyAlignment="1"/>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43" fontId="23" fillId="0" borderId="0" xfId="0" applyNumberFormat="1" applyFont="1" applyAlignment="1"/>
    <xf numFmtId="43" fontId="14" fillId="0" borderId="0" xfId="1" applyFont="1" applyAlignment="1">
      <alignment horizontal="right"/>
    </xf>
    <xf numFmtId="0" fontId="23" fillId="4" borderId="12" xfId="0" applyFont="1" applyFill="1" applyBorder="1" applyAlignment="1">
      <alignment vertical="top" wrapText="1"/>
    </xf>
    <xf numFmtId="43" fontId="23" fillId="4" borderId="0" xfId="1" applyFont="1" applyFill="1" applyAlignment="1">
      <alignment horizontal="right" vertical="top" wrapText="1"/>
    </xf>
    <xf numFmtId="0" fontId="25" fillId="0" borderId="0" xfId="0" applyFont="1"/>
    <xf numFmtId="0" fontId="23" fillId="0" borderId="12" xfId="0" applyFont="1" applyBorder="1" applyAlignment="1">
      <alignment vertical="top" wrapText="1"/>
    </xf>
    <xf numFmtId="43" fontId="23" fillId="0" borderId="0" xfId="1" applyFont="1" applyAlignment="1">
      <alignment horizontal="right" vertical="top" wrapText="1"/>
    </xf>
    <xf numFmtId="43" fontId="25" fillId="0" borderId="0" xfId="0" applyNumberFormat="1" applyFont="1"/>
    <xf numFmtId="3" fontId="25" fillId="0" borderId="0" xfId="0" applyNumberFormat="1" applyFont="1"/>
    <xf numFmtId="43" fontId="23" fillId="4" borderId="0" xfId="0" applyNumberFormat="1" applyFont="1" applyFill="1" applyAlignment="1">
      <alignment vertical="top" wrapText="1"/>
    </xf>
    <xf numFmtId="3" fontId="23" fillId="0" borderId="0" xfId="0" applyNumberFormat="1" applyFont="1" applyAlignment="1">
      <alignment vertical="top" wrapText="1"/>
    </xf>
    <xf numFmtId="3" fontId="23" fillId="4" borderId="0" xfId="0" applyNumberFormat="1" applyFont="1" applyFill="1" applyAlignment="1">
      <alignment vertical="top" wrapText="1"/>
    </xf>
    <xf numFmtId="0" fontId="20" fillId="2" borderId="9" xfId="0" applyFont="1" applyFill="1" applyBorder="1" applyAlignment="1">
      <alignment horizontal="center" vertical="top" wrapText="1"/>
    </xf>
    <xf numFmtId="0" fontId="21" fillId="4" borderId="9" xfId="0" applyFont="1" applyFill="1" applyBorder="1" applyAlignment="1">
      <alignment vertical="top" wrapText="1"/>
    </xf>
    <xf numFmtId="43" fontId="21" fillId="4" borderId="9" xfId="1" applyFont="1" applyFill="1" applyBorder="1" applyAlignment="1">
      <alignment vertical="top" wrapText="1"/>
    </xf>
    <xf numFmtId="43" fontId="21" fillId="4" borderId="9" xfId="1" applyFont="1" applyFill="1" applyBorder="1" applyAlignment="1">
      <alignment horizontal="left" vertical="top" wrapText="1"/>
    </xf>
    <xf numFmtId="43" fontId="21" fillId="4" borderId="9" xfId="0" applyNumberFormat="1" applyFont="1" applyFill="1" applyBorder="1" applyAlignment="1">
      <alignment vertical="top" wrapText="1"/>
    </xf>
    <xf numFmtId="0" fontId="21" fillId="0" borderId="9" xfId="0" applyFont="1" applyBorder="1" applyAlignment="1">
      <alignment vertical="top" wrapText="1"/>
    </xf>
    <xf numFmtId="43" fontId="21" fillId="0" borderId="9" xfId="1" applyFont="1" applyBorder="1"/>
    <xf numFmtId="43" fontId="21" fillId="0" borderId="9" xfId="1" applyFont="1" applyBorder="1" applyAlignment="1">
      <alignment horizontal="left" vertical="top" wrapText="1"/>
    </xf>
    <xf numFmtId="43" fontId="21" fillId="0" borderId="9" xfId="1" applyFont="1" applyBorder="1" applyAlignment="1">
      <alignment vertical="top" wrapText="1"/>
    </xf>
    <xf numFmtId="43" fontId="21" fillId="0" borderId="9" xfId="0" applyNumberFormat="1" applyFont="1" applyFill="1" applyBorder="1" applyAlignment="1">
      <alignment vertical="top" wrapText="1"/>
    </xf>
    <xf numFmtId="0" fontId="19" fillId="0" borderId="9" xfId="0" applyFont="1" applyBorder="1" applyAlignment="1">
      <alignment vertical="top" wrapText="1"/>
    </xf>
    <xf numFmtId="43" fontId="19" fillId="0" borderId="9" xfId="1" applyFont="1" applyBorder="1" applyAlignment="1">
      <alignment horizontal="left" vertical="top" wrapText="1"/>
    </xf>
    <xf numFmtId="0" fontId="15" fillId="0" borderId="0" xfId="0" applyFont="1"/>
    <xf numFmtId="0" fontId="26" fillId="4" borderId="9" xfId="0" applyFont="1" applyFill="1" applyBorder="1" applyAlignment="1">
      <alignment vertical="top" wrapText="1"/>
    </xf>
    <xf numFmtId="0" fontId="26" fillId="0" borderId="9" xfId="0" applyFont="1" applyBorder="1" applyAlignment="1">
      <alignment vertical="top" wrapText="1"/>
    </xf>
    <xf numFmtId="0" fontId="26" fillId="3" borderId="9" xfId="0" applyFont="1" applyFill="1" applyBorder="1" applyAlignment="1">
      <alignment vertical="top" wrapText="1"/>
    </xf>
    <xf numFmtId="0" fontId="20" fillId="2" borderId="13" xfId="0" applyFont="1" applyFill="1" applyBorder="1" applyAlignment="1">
      <alignment horizontal="center" vertical="top" wrapText="1"/>
    </xf>
    <xf numFmtId="0" fontId="20" fillId="2" borderId="11" xfId="0" applyFont="1" applyFill="1" applyBorder="1" applyAlignment="1">
      <alignment horizontal="center" vertical="top" wrapText="1"/>
    </xf>
    <xf numFmtId="43" fontId="26" fillId="4" borderId="9" xfId="1" applyFont="1" applyFill="1" applyBorder="1" applyAlignment="1">
      <alignment horizontal="center" vertical="top" wrapText="1"/>
    </xf>
    <xf numFmtId="43" fontId="26" fillId="0" borderId="9" xfId="1" applyFont="1" applyBorder="1" applyAlignment="1">
      <alignment horizontal="center" vertical="top" wrapText="1"/>
    </xf>
    <xf numFmtId="0" fontId="23" fillId="0" borderId="9" xfId="0" applyFont="1" applyBorder="1" applyAlignment="1">
      <alignment horizontal="center" vertical="top" wrapText="1"/>
    </xf>
    <xf numFmtId="0" fontId="23" fillId="3" borderId="9" xfId="0" applyFont="1" applyFill="1" applyBorder="1" applyAlignment="1">
      <alignment horizontal="center" vertical="top" wrapText="1"/>
    </xf>
    <xf numFmtId="0" fontId="23" fillId="0" borderId="9" xfId="0" applyFont="1" applyFill="1" applyBorder="1" applyAlignment="1">
      <alignment horizontal="center" vertical="top"/>
    </xf>
    <xf numFmtId="43" fontId="26" fillId="3" borderId="9" xfId="1" applyFont="1" applyFill="1" applyBorder="1" applyAlignment="1">
      <alignment horizontal="center" vertical="top" wrapText="1"/>
    </xf>
    <xf numFmtId="0" fontId="26" fillId="3" borderId="9" xfId="0" applyFont="1" applyFill="1" applyBorder="1" applyAlignment="1">
      <alignment horizontal="left" vertical="top" wrapText="1" indent="2"/>
    </xf>
    <xf numFmtId="43" fontId="26" fillId="3" borderId="0" xfId="1" applyFont="1" applyFill="1"/>
    <xf numFmtId="43" fontId="27" fillId="0" borderId="0" xfId="1" applyFont="1" applyFill="1"/>
    <xf numFmtId="0" fontId="27" fillId="0" borderId="9" xfId="0" applyFont="1" applyFill="1" applyBorder="1" applyAlignment="1">
      <alignment horizontal="left" vertical="top" wrapText="1"/>
    </xf>
    <xf numFmtId="0" fontId="21" fillId="0" borderId="0" xfId="0" applyFont="1" applyBorder="1"/>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0" fontId="21" fillId="0" borderId="0" xfId="0" applyFont="1" applyFill="1" applyBorder="1"/>
    <xf numFmtId="0" fontId="12" fillId="0" borderId="0" xfId="0" applyFont="1" applyFill="1" applyBorder="1" applyAlignment="1">
      <alignment horizontal="left" vertical="top" wrapText="1"/>
    </xf>
    <xf numFmtId="0" fontId="12" fillId="3" borderId="0" xfId="0" applyFont="1" applyFill="1" applyBorder="1" applyAlignment="1">
      <alignment horizontal="left" vertical="top" wrapText="1"/>
    </xf>
    <xf numFmtId="43" fontId="12" fillId="0" borderId="0" xfId="0" applyNumberFormat="1" applyFont="1" applyFill="1" applyBorder="1" applyAlignment="1">
      <alignment horizontal="left" vertical="top" wrapText="1"/>
    </xf>
    <xf numFmtId="43" fontId="12" fillId="3" borderId="0" xfId="0" applyNumberFormat="1" applyFont="1" applyFill="1" applyBorder="1" applyAlignment="1">
      <alignment horizontal="left" vertical="top" wrapText="1"/>
    </xf>
    <xf numFmtId="3" fontId="12" fillId="3" borderId="0" xfId="0" applyNumberFormat="1" applyFont="1" applyFill="1" applyBorder="1" applyAlignment="1">
      <alignment horizontal="left" vertical="top" wrapText="1"/>
    </xf>
    <xf numFmtId="3" fontId="12" fillId="0" borderId="0" xfId="0" applyNumberFormat="1" applyFont="1" applyFill="1" applyBorder="1" applyAlignment="1">
      <alignment horizontal="left" vertical="top" wrapText="1"/>
    </xf>
    <xf numFmtId="0" fontId="21" fillId="0" borderId="0" xfId="0" applyFont="1" applyAlignment="1"/>
    <xf numFmtId="0" fontId="19" fillId="0" borderId="0" xfId="0" applyFont="1" applyAlignment="1"/>
    <xf numFmtId="0" fontId="21" fillId="0" borderId="0" xfId="0" applyFont="1" applyAlignment="1">
      <alignment horizontal="left" wrapText="1" indent="1"/>
    </xf>
    <xf numFmtId="43" fontId="21" fillId="0" borderId="0" xfId="1" applyFont="1" applyAlignment="1">
      <alignment horizontal="left" indent="1"/>
    </xf>
    <xf numFmtId="0" fontId="21" fillId="0" borderId="0" xfId="0" applyFont="1" applyAlignment="1">
      <alignment horizontal="left" indent="1"/>
    </xf>
    <xf numFmtId="0" fontId="21" fillId="3" borderId="0" xfId="0" applyFont="1" applyFill="1" applyAlignment="1">
      <alignment horizontal="left" wrapText="1" indent="1"/>
    </xf>
    <xf numFmtId="43" fontId="21" fillId="3" borderId="0" xfId="1" applyFont="1" applyFill="1" applyAlignment="1">
      <alignment horizontal="left" indent="1"/>
    </xf>
    <xf numFmtId="0" fontId="19" fillId="3" borderId="0" xfId="0" applyFont="1" applyFill="1" applyAlignment="1"/>
    <xf numFmtId="0" fontId="19" fillId="3" borderId="0" xfId="0" applyFont="1" applyFill="1"/>
    <xf numFmtId="43" fontId="19" fillId="3" borderId="0" xfId="1" applyFont="1" applyFill="1"/>
    <xf numFmtId="43" fontId="21" fillId="0" borderId="0" xfId="0" applyNumberFormat="1" applyFont="1" applyAlignment="1">
      <alignment horizontal="left" indent="1"/>
    </xf>
    <xf numFmtId="3" fontId="18" fillId="0" borderId="1" xfId="0" applyNumberFormat="1" applyFont="1" applyFill="1" applyBorder="1" applyAlignment="1">
      <alignment horizontal="left" vertical="top" wrapText="1"/>
    </xf>
    <xf numFmtId="0" fontId="4" fillId="0" borderId="2" xfId="0" applyFont="1" applyFill="1" applyBorder="1" applyAlignment="1">
      <alignment horizontal="left" vertical="top"/>
    </xf>
    <xf numFmtId="0" fontId="5" fillId="0" borderId="4" xfId="0" applyFont="1" applyFill="1" applyBorder="1" applyAlignment="1">
      <alignment horizontal="center" vertical="center" wrapText="1"/>
    </xf>
    <xf numFmtId="0" fontId="20" fillId="2" borderId="0" xfId="0" applyFont="1" applyFill="1" applyAlignment="1">
      <alignment horizontal="center" vertical="top" wrapText="1"/>
    </xf>
    <xf numFmtId="0" fontId="20" fillId="2" borderId="0" xfId="0" applyFont="1" applyFill="1" applyAlignment="1">
      <alignment vertical="top" wrapText="1"/>
    </xf>
    <xf numFmtId="0" fontId="5" fillId="0" borderId="1" xfId="0" applyFont="1" applyFill="1" applyBorder="1" applyAlignment="1">
      <alignment horizontal="left" vertical="center" wrapText="1"/>
    </xf>
    <xf numFmtId="0" fontId="4" fillId="0" borderId="2" xfId="0" applyFont="1" applyFill="1" applyBorder="1" applyAlignment="1">
      <alignment horizontal="left" vertical="center"/>
    </xf>
    <xf numFmtId="0" fontId="5" fillId="0" borderId="2" xfId="0" applyFont="1" applyFill="1" applyBorder="1" applyAlignment="1">
      <alignment horizontal="left" vertical="top"/>
    </xf>
    <xf numFmtId="0" fontId="16" fillId="0" borderId="0" xfId="0" applyFont="1" applyFill="1" applyBorder="1" applyAlignment="1">
      <alignment horizontal="left"/>
    </xf>
    <xf numFmtId="43" fontId="0" fillId="0" borderId="0" xfId="0" applyNumberFormat="1"/>
    <xf numFmtId="43" fontId="14" fillId="0" borderId="0" xfId="1" applyFont="1"/>
    <xf numFmtId="0" fontId="18" fillId="0" borderId="1" xfId="0" applyFont="1" applyFill="1" applyBorder="1" applyAlignment="1">
      <alignment horizontal="left" vertical="top"/>
    </xf>
    <xf numFmtId="0" fontId="18" fillId="0" borderId="1" xfId="0" applyFont="1" applyFill="1" applyBorder="1" applyAlignment="1">
      <alignment horizontal="center" vertical="top"/>
    </xf>
    <xf numFmtId="43" fontId="18" fillId="0" borderId="1" xfId="1" applyFont="1" applyFill="1" applyBorder="1" applyAlignment="1">
      <alignment horizontal="right" vertical="top"/>
    </xf>
    <xf numFmtId="43" fontId="18" fillId="0" borderId="1" xfId="1" applyFont="1" applyFill="1" applyBorder="1" applyAlignment="1">
      <alignment horizontal="right" vertical="top" wrapText="1"/>
    </xf>
    <xf numFmtId="43" fontId="18" fillId="0" borderId="0" xfId="1" applyFont="1" applyFill="1" applyBorder="1" applyAlignment="1">
      <alignment vertical="top"/>
    </xf>
    <xf numFmtId="0" fontId="18" fillId="0" borderId="0" xfId="0" applyFont="1" applyFill="1" applyBorder="1" applyAlignment="1">
      <alignment vertical="top"/>
    </xf>
    <xf numFmtId="0" fontId="18" fillId="5" borderId="1" xfId="0" applyFont="1" applyFill="1" applyBorder="1" applyAlignment="1">
      <alignment horizontal="left" vertical="center" wrapText="1"/>
    </xf>
    <xf numFmtId="43" fontId="18" fillId="5" borderId="1" xfId="1" applyFont="1" applyFill="1" applyBorder="1" applyAlignment="1">
      <alignment horizontal="right" vertical="top"/>
    </xf>
    <xf numFmtId="43" fontId="18" fillId="5" borderId="1" xfId="1" applyFont="1" applyFill="1" applyBorder="1" applyAlignment="1">
      <alignment horizontal="right" vertical="top" wrapText="1"/>
    </xf>
    <xf numFmtId="43" fontId="18" fillId="5" borderId="0" xfId="1" applyFont="1" applyFill="1" applyBorder="1" applyAlignment="1">
      <alignment vertical="top"/>
    </xf>
    <xf numFmtId="43" fontId="18" fillId="5" borderId="0" xfId="1" applyFont="1" applyFill="1" applyBorder="1"/>
    <xf numFmtId="0" fontId="18" fillId="5" borderId="0" xfId="0" applyFont="1" applyFill="1" applyBorder="1"/>
    <xf numFmtId="0" fontId="18" fillId="5" borderId="1" xfId="0" applyFont="1" applyFill="1" applyBorder="1" applyAlignment="1">
      <alignment horizontal="left" vertical="center"/>
    </xf>
    <xf numFmtId="43" fontId="18" fillId="0" borderId="0" xfId="1" applyFont="1" applyFill="1" applyBorder="1"/>
    <xf numFmtId="0" fontId="18" fillId="0" borderId="0" xfId="0" applyFont="1" applyFill="1" applyBorder="1"/>
    <xf numFmtId="0" fontId="18" fillId="0" borderId="1" xfId="0" applyFont="1" applyFill="1" applyBorder="1" applyAlignment="1">
      <alignment horizontal="left" vertical="center"/>
    </xf>
    <xf numFmtId="0" fontId="18" fillId="0" borderId="5" xfId="0" applyFont="1" applyFill="1" applyBorder="1" applyAlignment="1">
      <alignment horizontal="center" vertical="top" wrapText="1"/>
    </xf>
    <xf numFmtId="0" fontId="18" fillId="5" borderId="1" xfId="0" applyFont="1" applyFill="1" applyBorder="1" applyAlignment="1">
      <alignment horizontal="center" vertical="center"/>
    </xf>
    <xf numFmtId="0" fontId="18" fillId="5" borderId="1" xfId="0" applyFont="1" applyFill="1" applyBorder="1" applyAlignment="1">
      <alignment horizontal="center" vertical="top"/>
    </xf>
    <xf numFmtId="43" fontId="28" fillId="5" borderId="1" xfId="1" applyFont="1" applyFill="1" applyBorder="1" applyAlignment="1">
      <alignment horizontal="right" vertical="top" wrapText="1"/>
    </xf>
    <xf numFmtId="43" fontId="18" fillId="5" borderId="0" xfId="1" applyFont="1" applyFill="1" applyBorder="1" applyAlignment="1">
      <alignment horizontal="right" vertical="top"/>
    </xf>
    <xf numFmtId="43" fontId="28" fillId="0" borderId="1" xfId="1" applyFont="1" applyFill="1" applyBorder="1" applyAlignment="1">
      <alignment horizontal="right" vertical="top" wrapText="1"/>
    </xf>
    <xf numFmtId="43" fontId="29" fillId="0" borderId="1" xfId="1" applyFont="1" applyFill="1" applyBorder="1" applyAlignment="1">
      <alignment horizontal="right" vertical="top"/>
    </xf>
    <xf numFmtId="43" fontId="29" fillId="0" borderId="0" xfId="1" applyFont="1" applyFill="1" applyBorder="1" applyAlignment="1">
      <alignment vertical="top"/>
    </xf>
    <xf numFmtId="43" fontId="29" fillId="0" borderId="0" xfId="1" applyFont="1" applyFill="1" applyBorder="1"/>
    <xf numFmtId="0" fontId="29" fillId="0" borderId="0" xfId="0" applyFont="1" applyFill="1" applyBorder="1"/>
    <xf numFmtId="0" fontId="29" fillId="0" borderId="1" xfId="0" applyFont="1" applyFill="1" applyBorder="1" applyAlignment="1">
      <alignment horizontal="left" vertical="top"/>
    </xf>
    <xf numFmtId="0" fontId="28" fillId="0" borderId="4" xfId="0" applyFont="1" applyFill="1" applyBorder="1" applyAlignment="1">
      <alignment horizontal="left" vertical="top" wrapText="1"/>
    </xf>
    <xf numFmtId="0" fontId="18" fillId="0" borderId="3" xfId="0" applyFont="1" applyFill="1" applyBorder="1" applyAlignment="1">
      <alignment horizontal="center" vertical="top"/>
    </xf>
    <xf numFmtId="43" fontId="29" fillId="0" borderId="2" xfId="1" applyFont="1" applyFill="1" applyBorder="1" applyAlignment="1">
      <alignment horizontal="right" vertical="top"/>
    </xf>
    <xf numFmtId="43" fontId="29" fillId="0" borderId="3" xfId="1" applyFont="1" applyFill="1" applyBorder="1" applyAlignment="1">
      <alignment horizontal="right" vertical="top"/>
    </xf>
    <xf numFmtId="43" fontId="18" fillId="0" borderId="0" xfId="1" applyFont="1" applyFill="1" applyBorder="1" applyAlignment="1">
      <alignment horizontal="right" vertical="top"/>
    </xf>
    <xf numFmtId="0" fontId="18" fillId="0" borderId="0" xfId="0" applyFont="1" applyFill="1" applyBorder="1" applyAlignment="1">
      <alignment horizontal="right" vertical="top"/>
    </xf>
    <xf numFmtId="0" fontId="28" fillId="0" borderId="1" xfId="0" applyFont="1" applyFill="1" applyBorder="1" applyAlignment="1">
      <alignment horizontal="left" vertical="top" wrapText="1"/>
    </xf>
    <xf numFmtId="2" fontId="18" fillId="0" borderId="1" xfId="0" applyNumberFormat="1" applyFont="1" applyFill="1" applyBorder="1" applyAlignment="1">
      <alignment horizontal="left" vertical="top" wrapText="1"/>
    </xf>
    <xf numFmtId="0" fontId="18" fillId="0" borderId="1" xfId="0" applyFont="1" applyFill="1" applyBorder="1" applyAlignment="1">
      <alignment horizontal="left" vertical="top" wrapText="1"/>
    </xf>
    <xf numFmtId="2" fontId="0" fillId="0" borderId="0" xfId="0" applyNumberFormat="1"/>
    <xf numFmtId="2" fontId="14" fillId="0" borderId="0" xfId="1" applyNumberFormat="1" applyFont="1"/>
    <xf numFmtId="0" fontId="28" fillId="5" borderId="2" xfId="0" applyFont="1" applyFill="1" applyBorder="1" applyAlignment="1">
      <alignment horizontal="left" vertical="top" wrapText="1"/>
    </xf>
    <xf numFmtId="43" fontId="15" fillId="0" borderId="0" xfId="1" applyFont="1"/>
    <xf numFmtId="43" fontId="15" fillId="0" borderId="0" xfId="0" applyNumberFormat="1" applyFont="1"/>
    <xf numFmtId="43" fontId="17" fillId="0" borderId="0" xfId="1" applyFont="1" applyFill="1" applyBorder="1" applyAlignment="1">
      <alignment horizontal="right" vertical="top"/>
    </xf>
    <xf numFmtId="43" fontId="29" fillId="0" borderId="0" xfId="1" applyFont="1" applyFill="1" applyBorder="1" applyAlignment="1">
      <alignment horizontal="right" vertical="top"/>
    </xf>
    <xf numFmtId="43" fontId="5" fillId="0" borderId="0" xfId="1" applyFont="1" applyFill="1" applyBorder="1" applyAlignment="1">
      <alignment horizontal="left" vertical="top"/>
    </xf>
    <xf numFmtId="43" fontId="30" fillId="0" borderId="0" xfId="1" applyFont="1" applyFill="1" applyBorder="1" applyAlignment="1">
      <alignment horizontal="right" vertical="top" wrapText="1"/>
    </xf>
    <xf numFmtId="43" fontId="30" fillId="0" borderId="0" xfId="0" applyNumberFormat="1" applyFont="1" applyFill="1" applyBorder="1"/>
    <xf numFmtId="2" fontId="4" fillId="0" borderId="0" xfId="0" applyNumberFormat="1" applyFont="1" applyFill="1" applyBorder="1" applyAlignment="1">
      <alignment vertical="top" wrapText="1"/>
    </xf>
    <xf numFmtId="43" fontId="30" fillId="0" borderId="0" xfId="1" applyFont="1" applyFill="1" applyBorder="1" applyAlignment="1">
      <alignment horizontal="right" vertical="top"/>
    </xf>
    <xf numFmtId="43" fontId="31" fillId="0" borderId="0" xfId="1" applyFont="1" applyFill="1" applyBorder="1" applyAlignment="1">
      <alignment horizontal="right" vertical="top"/>
    </xf>
    <xf numFmtId="0" fontId="18" fillId="0" borderId="0" xfId="0" applyFont="1" applyFill="1" applyBorder="1" applyAlignment="1">
      <alignment vertical="top" wrapText="1"/>
    </xf>
    <xf numFmtId="4" fontId="0" fillId="0" borderId="0" xfId="0" applyNumberFormat="1"/>
    <xf numFmtId="0" fontId="32" fillId="0" borderId="14" xfId="0" applyFont="1" applyBorder="1" applyAlignment="1">
      <alignment horizontal="right" wrapText="1" indent="1"/>
    </xf>
    <xf numFmtId="4" fontId="32" fillId="4" borderId="14" xfId="0" applyNumberFormat="1" applyFont="1" applyFill="1" applyBorder="1" applyAlignment="1">
      <alignment horizontal="right" wrapText="1" indent="1"/>
    </xf>
    <xf numFmtId="4" fontId="32" fillId="0" borderId="14" xfId="0" applyNumberFormat="1" applyFont="1" applyBorder="1" applyAlignment="1">
      <alignment horizontal="right" wrapText="1" indent="1"/>
    </xf>
    <xf numFmtId="0" fontId="32" fillId="4" borderId="14" xfId="0" applyFont="1" applyFill="1" applyBorder="1" applyAlignment="1">
      <alignment horizontal="right" wrapText="1" indent="1"/>
    </xf>
    <xf numFmtId="4" fontId="33" fillId="0" borderId="14" xfId="0" applyNumberFormat="1" applyFont="1" applyBorder="1" applyAlignment="1">
      <alignment horizontal="right" wrapText="1" indent="1"/>
    </xf>
    <xf numFmtId="0" fontId="33" fillId="4" borderId="14" xfId="0" applyFont="1" applyFill="1" applyBorder="1" applyAlignment="1">
      <alignment horizontal="right" wrapText="1" indent="1"/>
    </xf>
    <xf numFmtId="0" fontId="33" fillId="0" borderId="14" xfId="0" applyFont="1" applyBorder="1" applyAlignment="1">
      <alignment horizontal="right" wrapText="1" indent="1"/>
    </xf>
    <xf numFmtId="4" fontId="33" fillId="4" borderId="14" xfId="0" applyNumberFormat="1" applyFont="1" applyFill="1" applyBorder="1" applyAlignment="1">
      <alignment horizontal="right" wrapText="1" indent="1"/>
    </xf>
    <xf numFmtId="164" fontId="4" fillId="0" borderId="1" xfId="1" applyNumberFormat="1" applyFont="1" applyFill="1" applyBorder="1" applyAlignment="1">
      <alignment horizontal="left"/>
    </xf>
    <xf numFmtId="43" fontId="5" fillId="0" borderId="1" xfId="1" applyFont="1" applyFill="1" applyBorder="1" applyAlignment="1">
      <alignment horizontal="center" vertical="top"/>
    </xf>
    <xf numFmtId="0" fontId="5" fillId="0" borderId="1" xfId="0" applyFont="1" applyFill="1" applyBorder="1" applyAlignment="1">
      <alignment vertical="top" wrapText="1"/>
    </xf>
    <xf numFmtId="0" fontId="8"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4" fillId="0" borderId="0" xfId="0" applyFont="1" applyFill="1" applyBorder="1" applyAlignment="1">
      <alignment wrapText="1"/>
    </xf>
    <xf numFmtId="0" fontId="4" fillId="0" borderId="0" xfId="0" applyFont="1" applyFill="1" applyBorder="1" applyAlignment="1">
      <alignment horizontal="center" vertical="center"/>
    </xf>
    <xf numFmtId="0" fontId="16" fillId="0" borderId="0" xfId="0" applyFont="1" applyFill="1" applyBorder="1" applyAlignment="1">
      <alignment vertical="top"/>
    </xf>
    <xf numFmtId="0" fontId="16" fillId="0" borderId="0" xfId="0" applyFont="1" applyFill="1" applyBorder="1" applyAlignment="1">
      <alignment horizontal="right" vertical="top"/>
    </xf>
    <xf numFmtId="0" fontId="4" fillId="0" borderId="1" xfId="0" applyFont="1" applyFill="1" applyBorder="1" applyAlignment="1">
      <alignment horizontal="left" vertical="top" wrapText="1"/>
    </xf>
    <xf numFmtId="9" fontId="5" fillId="0" borderId="1" xfId="10"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3" fontId="5" fillId="0" borderId="1" xfId="1" applyFont="1" applyFill="1" applyBorder="1" applyAlignment="1">
      <alignment horizontal="right" vertical="top"/>
    </xf>
    <xf numFmtId="164" fontId="4" fillId="0" borderId="1" xfId="1" applyNumberFormat="1" applyFont="1" applyFill="1" applyBorder="1" applyAlignment="1">
      <alignment vertical="top" wrapText="1"/>
    </xf>
    <xf numFmtId="43" fontId="4" fillId="0" borderId="0" xfId="1" applyFont="1" applyFill="1" applyBorder="1" applyAlignment="1">
      <alignment horizontal="left" vertical="top"/>
    </xf>
    <xf numFmtId="0" fontId="4" fillId="0" borderId="1" xfId="0" applyFont="1" applyFill="1" applyBorder="1" applyAlignment="1">
      <alignment horizontal="left" vertical="top" wrapText="1"/>
    </xf>
    <xf numFmtId="43" fontId="16" fillId="0" borderId="0" xfId="0" applyNumberFormat="1" applyFont="1" applyFill="1" applyBorder="1"/>
    <xf numFmtId="0" fontId="4" fillId="0" borderId="1" xfId="0" applyFont="1" applyFill="1" applyBorder="1" applyAlignment="1">
      <alignment horizontal="left" vertical="top" wrapText="1"/>
    </xf>
    <xf numFmtId="43" fontId="5" fillId="0" borderId="1" xfId="1" applyFont="1" applyFill="1" applyBorder="1" applyAlignment="1">
      <alignment horizontal="center" vertical="center"/>
    </xf>
    <xf numFmtId="43" fontId="5" fillId="0" borderId="1" xfId="1" quotePrefix="1" applyFont="1" applyFill="1" applyBorder="1" applyAlignment="1">
      <alignment horizontal="center" vertical="center"/>
    </xf>
    <xf numFmtId="43" fontId="5" fillId="0" borderId="1" xfId="1" quotePrefix="1"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3" fontId="5" fillId="0" borderId="1" xfId="1" applyFont="1" applyFill="1" applyBorder="1" applyAlignment="1">
      <alignment horizontal="center"/>
    </xf>
    <xf numFmtId="0" fontId="5" fillId="0" borderId="1" xfId="1" applyNumberFormat="1" applyFont="1" applyFill="1" applyBorder="1" applyAlignment="1">
      <alignment horizontal="center"/>
    </xf>
    <xf numFmtId="9" fontId="5" fillId="0" borderId="1" xfId="1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43" fontId="5" fillId="0" borderId="4" xfId="1" quotePrefix="1" applyFont="1" applyFill="1" applyBorder="1" applyAlignment="1">
      <alignment horizontal="left" vertical="top"/>
    </xf>
    <xf numFmtId="43" fontId="5" fillId="0" borderId="2" xfId="1" quotePrefix="1" applyFont="1" applyFill="1" applyBorder="1" applyAlignment="1">
      <alignment horizontal="left" vertical="top"/>
    </xf>
    <xf numFmtId="43" fontId="5" fillId="0" borderId="3" xfId="1" quotePrefix="1" applyFont="1" applyFill="1" applyBorder="1" applyAlignment="1">
      <alignment horizontal="left" vertical="top"/>
    </xf>
    <xf numFmtId="43" fontId="5" fillId="0" borderId="4" xfId="1" applyFont="1" applyFill="1" applyBorder="1" applyAlignment="1">
      <alignment horizontal="left" vertical="top"/>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43" fontId="5" fillId="0" borderId="2" xfId="1" applyFont="1" applyFill="1" applyBorder="1" applyAlignment="1">
      <alignment horizontal="right" vertical="top"/>
    </xf>
    <xf numFmtId="9" fontId="5" fillId="0" borderId="5" xfId="10" applyFont="1" applyFill="1" applyBorder="1" applyAlignment="1">
      <alignment horizontal="center" vertical="center" wrapText="1"/>
    </xf>
    <xf numFmtId="9" fontId="5" fillId="0" borderId="7" xfId="10" applyFont="1" applyFill="1" applyBorder="1" applyAlignment="1">
      <alignment horizontal="center" vertical="center" wrapText="1"/>
    </xf>
    <xf numFmtId="43" fontId="5" fillId="0" borderId="1" xfId="1" quotePrefix="1" applyFont="1" applyFill="1" applyBorder="1" applyAlignment="1">
      <alignment horizontal="right" vertical="top"/>
    </xf>
    <xf numFmtId="43" fontId="5" fillId="0" borderId="1" xfId="1" applyFont="1" applyFill="1" applyBorder="1" applyAlignment="1">
      <alignment horizontal="right" vertical="top"/>
    </xf>
    <xf numFmtId="43" fontId="5" fillId="0" borderId="4" xfId="1" quotePrefix="1" applyFont="1" applyFill="1" applyBorder="1" applyAlignment="1">
      <alignment horizontal="right" vertical="top"/>
    </xf>
    <xf numFmtId="43" fontId="5" fillId="0" borderId="3" xfId="1" applyFont="1" applyFill="1" applyBorder="1" applyAlignment="1">
      <alignment horizontal="right" vertical="top"/>
    </xf>
    <xf numFmtId="43" fontId="5" fillId="0" borderId="2" xfId="1" quotePrefix="1" applyFont="1" applyFill="1" applyBorder="1" applyAlignment="1">
      <alignment horizontal="right" vertical="top"/>
    </xf>
    <xf numFmtId="43" fontId="5" fillId="0" borderId="3" xfId="1" quotePrefix="1" applyFont="1" applyFill="1" applyBorder="1" applyAlignment="1">
      <alignment horizontal="right" vertical="top"/>
    </xf>
    <xf numFmtId="0" fontId="20" fillId="2" borderId="15" xfId="0" applyFont="1" applyFill="1" applyBorder="1" applyAlignment="1">
      <alignment horizontal="center" vertical="top" wrapText="1"/>
    </xf>
    <xf numFmtId="0" fontId="0" fillId="0" borderId="12" xfId="0" applyBorder="1"/>
    <xf numFmtId="0" fontId="20" fillId="2" borderId="8" xfId="0" applyFont="1" applyFill="1" applyBorder="1" applyAlignment="1">
      <alignment horizontal="center" vertical="top" wrapText="1"/>
    </xf>
    <xf numFmtId="0" fontId="20" fillId="2" borderId="1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0" xfId="0" applyFont="1" applyFill="1" applyAlignment="1">
      <alignment vertical="top" wrapText="1"/>
    </xf>
    <xf numFmtId="0" fontId="20" fillId="2" borderId="17" xfId="0" applyFont="1" applyFill="1" applyBorder="1" applyAlignment="1">
      <alignment horizontal="center" vertical="top"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0" fillId="2" borderId="9" xfId="0" applyFont="1" applyFill="1" applyBorder="1" applyAlignment="1">
      <alignment horizontal="center" vertical="top"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top" wrapText="1"/>
    </xf>
    <xf numFmtId="0" fontId="11" fillId="0" borderId="0" xfId="0" applyFont="1" applyFill="1" applyBorder="1" applyAlignment="1">
      <alignment horizontal="left" vertical="top" wrapText="1"/>
    </xf>
    <xf numFmtId="0" fontId="12" fillId="3" borderId="0" xfId="0" applyFont="1" applyFill="1" applyBorder="1" applyAlignment="1">
      <alignment horizontal="left" vertical="top" wrapText="1"/>
    </xf>
    <xf numFmtId="0" fontId="19" fillId="0" borderId="0" xfId="0" applyFont="1" applyAlignment="1">
      <alignment horizontal="center"/>
    </xf>
    <xf numFmtId="0" fontId="4" fillId="0" borderId="1" xfId="0" applyFont="1" applyFill="1" applyBorder="1" applyAlignment="1">
      <alignment horizontal="left" vertical="top"/>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cellXfs>
  <cellStyles count="12">
    <cellStyle name="Comma" xfId="1" builtinId="3"/>
    <cellStyle name="Comma 2" xfId="2"/>
    <cellStyle name="Comma 2 2" xfId="3"/>
    <cellStyle name="Comma 3" xfId="4"/>
    <cellStyle name="Comma 3 2" xfId="5"/>
    <cellStyle name="Comma 4" xfId="6"/>
    <cellStyle name="Comma 4 2" xfId="7"/>
    <cellStyle name="Normal" xfId="0" builtinId="0"/>
    <cellStyle name="Normal 2" xfId="8"/>
    <cellStyle name="Normal 4" xfId="9"/>
    <cellStyle name="Percent" xfId="10" builtinId="5"/>
    <cellStyle name="Percent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Desktop/PIP%20Revalidation_2013/additional%20inputs_june%204/submission/BJMP%20Annex%20B_june%20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nex B"/>
    </sheetNames>
    <sheetDataSet>
      <sheetData sheetId="0" refreshError="1">
        <row r="57">
          <cell r="AP57">
            <v>3007452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Z76"/>
  <sheetViews>
    <sheetView tabSelected="1" showWhiteSpace="0" view="pageBreakPreview" zoomScale="150" zoomScaleSheetLayoutView="150" zoomScalePageLayoutView="10" workbookViewId="0">
      <pane xSplit="46770" topLeftCell="AZ1"/>
      <selection activeCell="C81" sqref="C81"/>
      <selection pane="topRight" activeCell="AZ1" sqref="AZ1"/>
    </sheetView>
  </sheetViews>
  <sheetFormatPr defaultRowHeight="12.75"/>
  <cols>
    <col min="1" max="1" width="45.7109375" style="212" customWidth="1"/>
    <col min="2" max="2" width="10.7109375" style="36" customWidth="1"/>
    <col min="3" max="3" width="45.7109375" style="36" customWidth="1"/>
    <col min="4" max="4" width="15.7109375" style="36" customWidth="1"/>
    <col min="5" max="5" width="15.7109375" style="37" customWidth="1"/>
    <col min="6" max="6" width="10.7109375" style="37" customWidth="1"/>
    <col min="7" max="7" width="14.7109375" style="37" customWidth="1"/>
    <col min="8" max="9" width="20.7109375" style="37" customWidth="1"/>
    <col min="10" max="14" width="20.7109375" style="49" customWidth="1"/>
    <col min="15" max="15" width="20.7109375" style="43" customWidth="1"/>
    <col min="16" max="20" width="20.7109375" style="49" customWidth="1"/>
    <col min="21" max="27" width="20.7109375" style="43" customWidth="1"/>
    <col min="28" max="32" width="20.7109375" style="49" customWidth="1"/>
    <col min="33" max="33" width="20.7109375" style="43" customWidth="1"/>
    <col min="34" max="38" width="20.7109375" style="49" customWidth="1"/>
    <col min="39" max="39" width="20.7109375" style="43" customWidth="1"/>
    <col min="40" max="44" width="20.7109375" style="49" customWidth="1"/>
    <col min="45" max="45" width="20.7109375" style="190" customWidth="1"/>
    <col min="46" max="50" width="20.7109375" style="49" customWidth="1"/>
    <col min="51" max="51" width="20.7109375" style="43" customWidth="1"/>
    <col min="52" max="52" width="14.28515625" style="36" bestFit="1" customWidth="1"/>
    <col min="53" max="16384" width="9.140625" style="36"/>
  </cols>
  <sheetData>
    <row r="1" spans="1:52" s="20" customFormat="1">
      <c r="A1" s="230" t="s">
        <v>252</v>
      </c>
      <c r="B1" s="233" t="s">
        <v>0</v>
      </c>
      <c r="C1" s="233" t="s">
        <v>244</v>
      </c>
      <c r="D1" s="233" t="s">
        <v>4</v>
      </c>
      <c r="E1" s="233"/>
      <c r="F1" s="233" t="s">
        <v>16</v>
      </c>
      <c r="G1" s="233" t="s">
        <v>17</v>
      </c>
      <c r="H1" s="238" t="s">
        <v>274</v>
      </c>
      <c r="I1" s="233" t="s">
        <v>241</v>
      </c>
      <c r="J1" s="236" t="s">
        <v>246</v>
      </c>
      <c r="K1" s="236"/>
      <c r="L1" s="236"/>
      <c r="M1" s="236"/>
      <c r="N1" s="236"/>
      <c r="O1" s="236"/>
      <c r="P1" s="236" t="s">
        <v>246</v>
      </c>
      <c r="Q1" s="236"/>
      <c r="R1" s="236"/>
      <c r="S1" s="236"/>
      <c r="T1" s="236"/>
      <c r="U1" s="236"/>
      <c r="V1" s="236" t="s">
        <v>246</v>
      </c>
      <c r="W1" s="236"/>
      <c r="X1" s="236"/>
      <c r="Y1" s="236"/>
      <c r="Z1" s="236"/>
      <c r="AA1" s="236"/>
      <c r="AB1" s="236" t="s">
        <v>246</v>
      </c>
      <c r="AC1" s="236"/>
      <c r="AD1" s="236"/>
      <c r="AE1" s="236"/>
      <c r="AF1" s="236"/>
      <c r="AG1" s="236"/>
      <c r="AH1" s="236" t="s">
        <v>246</v>
      </c>
      <c r="AI1" s="236"/>
      <c r="AJ1" s="236"/>
      <c r="AK1" s="236"/>
      <c r="AL1" s="236"/>
      <c r="AM1" s="236"/>
      <c r="AN1" s="235" t="s">
        <v>246</v>
      </c>
      <c r="AO1" s="235"/>
      <c r="AP1" s="235"/>
      <c r="AQ1" s="235"/>
      <c r="AR1" s="235"/>
      <c r="AS1" s="235"/>
      <c r="AT1" s="235" t="s">
        <v>246</v>
      </c>
      <c r="AU1" s="235"/>
      <c r="AV1" s="235"/>
      <c r="AW1" s="235"/>
      <c r="AX1" s="235"/>
      <c r="AY1" s="235"/>
    </row>
    <row r="2" spans="1:52" s="213" customFormat="1" ht="42" customHeight="1">
      <c r="A2" s="231"/>
      <c r="B2" s="233"/>
      <c r="C2" s="234"/>
      <c r="D2" s="237" t="s">
        <v>243</v>
      </c>
      <c r="E2" s="237" t="s">
        <v>5</v>
      </c>
      <c r="F2" s="233"/>
      <c r="G2" s="233"/>
      <c r="H2" s="239"/>
      <c r="I2" s="233"/>
      <c r="J2" s="228" t="s">
        <v>8</v>
      </c>
      <c r="K2" s="227"/>
      <c r="L2" s="227"/>
      <c r="M2" s="227"/>
      <c r="N2" s="227"/>
      <c r="O2" s="227"/>
      <c r="P2" s="228" t="s">
        <v>9</v>
      </c>
      <c r="Q2" s="227"/>
      <c r="R2" s="227"/>
      <c r="S2" s="227"/>
      <c r="T2" s="227"/>
      <c r="U2" s="227"/>
      <c r="V2" s="228" t="s">
        <v>10</v>
      </c>
      <c r="W2" s="227"/>
      <c r="X2" s="227"/>
      <c r="Y2" s="227"/>
      <c r="Z2" s="227"/>
      <c r="AA2" s="227"/>
      <c r="AB2" s="228" t="s">
        <v>11</v>
      </c>
      <c r="AC2" s="227"/>
      <c r="AD2" s="227"/>
      <c r="AE2" s="227"/>
      <c r="AF2" s="227"/>
      <c r="AG2" s="227"/>
      <c r="AH2" s="229" t="s">
        <v>253</v>
      </c>
      <c r="AI2" s="228"/>
      <c r="AJ2" s="228"/>
      <c r="AK2" s="228"/>
      <c r="AL2" s="228"/>
      <c r="AM2" s="228"/>
      <c r="AN2" s="227" t="s">
        <v>247</v>
      </c>
      <c r="AO2" s="228"/>
      <c r="AP2" s="228"/>
      <c r="AQ2" s="228"/>
      <c r="AR2" s="228"/>
      <c r="AS2" s="228"/>
      <c r="AT2" s="227" t="s">
        <v>245</v>
      </c>
      <c r="AU2" s="228"/>
      <c r="AV2" s="228"/>
      <c r="AW2" s="228"/>
      <c r="AX2" s="228"/>
      <c r="AY2" s="228"/>
    </row>
    <row r="3" spans="1:52" s="20" customFormat="1" ht="12.75" customHeight="1">
      <c r="A3" s="232"/>
      <c r="B3" s="233"/>
      <c r="C3" s="234"/>
      <c r="D3" s="237"/>
      <c r="E3" s="237"/>
      <c r="F3" s="233"/>
      <c r="G3" s="233"/>
      <c r="H3" s="240"/>
      <c r="I3" s="233"/>
      <c r="J3" s="208" t="s">
        <v>1</v>
      </c>
      <c r="K3" s="208" t="s">
        <v>7</v>
      </c>
      <c r="L3" s="208" t="s">
        <v>242</v>
      </c>
      <c r="M3" s="208" t="s">
        <v>12</v>
      </c>
      <c r="N3" s="208" t="s">
        <v>14</v>
      </c>
      <c r="O3" s="208" t="s">
        <v>3</v>
      </c>
      <c r="P3" s="208" t="s">
        <v>1</v>
      </c>
      <c r="Q3" s="208" t="s">
        <v>2</v>
      </c>
      <c r="R3" s="208" t="s">
        <v>242</v>
      </c>
      <c r="S3" s="208" t="s">
        <v>12</v>
      </c>
      <c r="T3" s="208" t="s">
        <v>14</v>
      </c>
      <c r="U3" s="208" t="s">
        <v>3</v>
      </c>
      <c r="V3" s="208" t="s">
        <v>1</v>
      </c>
      <c r="W3" s="208" t="s">
        <v>7</v>
      </c>
      <c r="X3" s="208" t="s">
        <v>242</v>
      </c>
      <c r="Y3" s="208" t="s">
        <v>12</v>
      </c>
      <c r="Z3" s="208" t="s">
        <v>14</v>
      </c>
      <c r="AA3" s="208" t="s">
        <v>3</v>
      </c>
      <c r="AB3" s="208" t="s">
        <v>1</v>
      </c>
      <c r="AC3" s="208" t="s">
        <v>7</v>
      </c>
      <c r="AD3" s="208" t="s">
        <v>242</v>
      </c>
      <c r="AE3" s="208" t="s">
        <v>12</v>
      </c>
      <c r="AF3" s="208" t="s">
        <v>14</v>
      </c>
      <c r="AG3" s="208" t="s">
        <v>3</v>
      </c>
      <c r="AH3" s="208" t="s">
        <v>1</v>
      </c>
      <c r="AI3" s="208" t="s">
        <v>2</v>
      </c>
      <c r="AJ3" s="208" t="s">
        <v>242</v>
      </c>
      <c r="AK3" s="208" t="s">
        <v>12</v>
      </c>
      <c r="AL3" s="208" t="s">
        <v>14</v>
      </c>
      <c r="AM3" s="208" t="s">
        <v>3</v>
      </c>
      <c r="AN3" s="208" t="s">
        <v>1</v>
      </c>
      <c r="AO3" s="208" t="s">
        <v>2</v>
      </c>
      <c r="AP3" s="208" t="s">
        <v>242</v>
      </c>
      <c r="AQ3" s="208" t="s">
        <v>12</v>
      </c>
      <c r="AR3" s="208" t="s">
        <v>14</v>
      </c>
      <c r="AS3" s="208" t="s">
        <v>3</v>
      </c>
      <c r="AT3" s="208" t="s">
        <v>1</v>
      </c>
      <c r="AU3" s="208" t="s">
        <v>2</v>
      </c>
      <c r="AV3" s="208" t="s">
        <v>242</v>
      </c>
      <c r="AW3" s="208" t="s">
        <v>12</v>
      </c>
      <c r="AX3" s="208" t="s">
        <v>14</v>
      </c>
      <c r="AY3" s="208" t="s">
        <v>13</v>
      </c>
    </row>
    <row r="4" spans="1:52" s="20" customFormat="1" ht="15" customHeight="1">
      <c r="A4" s="219" t="s">
        <v>18</v>
      </c>
      <c r="B4" s="219" t="s">
        <v>19</v>
      </c>
      <c r="C4" s="220" t="s">
        <v>53</v>
      </c>
      <c r="D4" s="217" t="s">
        <v>265</v>
      </c>
      <c r="E4" s="219" t="s">
        <v>20</v>
      </c>
      <c r="F4" s="219" t="s">
        <v>21</v>
      </c>
      <c r="G4" s="219" t="s">
        <v>22</v>
      </c>
      <c r="H4" s="219" t="s">
        <v>21</v>
      </c>
      <c r="I4" s="208" t="s">
        <v>23</v>
      </c>
      <c r="J4" s="208" t="s">
        <v>24</v>
      </c>
      <c r="K4" s="208" t="s">
        <v>25</v>
      </c>
      <c r="L4" s="208" t="s">
        <v>26</v>
      </c>
      <c r="M4" s="208" t="s">
        <v>27</v>
      </c>
      <c r="N4" s="208" t="s">
        <v>28</v>
      </c>
      <c r="O4" s="208" t="s">
        <v>29</v>
      </c>
      <c r="P4" s="208" t="s">
        <v>30</v>
      </c>
      <c r="Q4" s="208" t="s">
        <v>31</v>
      </c>
      <c r="R4" s="208" t="s">
        <v>47</v>
      </c>
      <c r="S4" s="208" t="s">
        <v>32</v>
      </c>
      <c r="T4" s="208" t="s">
        <v>33</v>
      </c>
      <c r="U4" s="208" t="s">
        <v>34</v>
      </c>
      <c r="V4" s="208" t="s">
        <v>35</v>
      </c>
      <c r="W4" s="208" t="s">
        <v>36</v>
      </c>
      <c r="X4" s="208" t="s">
        <v>37</v>
      </c>
      <c r="Y4" s="208" t="s">
        <v>38</v>
      </c>
      <c r="Z4" s="208" t="s">
        <v>39</v>
      </c>
      <c r="AA4" s="208" t="s">
        <v>40</v>
      </c>
      <c r="AB4" s="208" t="s">
        <v>41</v>
      </c>
      <c r="AC4" s="208" t="s">
        <v>42</v>
      </c>
      <c r="AD4" s="208" t="s">
        <v>43</v>
      </c>
      <c r="AE4" s="208" t="s">
        <v>44</v>
      </c>
      <c r="AF4" s="208" t="s">
        <v>45</v>
      </c>
      <c r="AG4" s="208" t="s">
        <v>46</v>
      </c>
      <c r="AH4" s="208" t="s">
        <v>48</v>
      </c>
      <c r="AI4" s="208" t="s">
        <v>49</v>
      </c>
      <c r="AJ4" s="208" t="s">
        <v>50</v>
      </c>
      <c r="AK4" s="208" t="s">
        <v>51</v>
      </c>
      <c r="AL4" s="208" t="s">
        <v>52</v>
      </c>
      <c r="AM4" s="208" t="s">
        <v>54</v>
      </c>
      <c r="AN4" s="208" t="s">
        <v>55</v>
      </c>
      <c r="AO4" s="208" t="s">
        <v>254</v>
      </c>
      <c r="AP4" s="208" t="s">
        <v>255</v>
      </c>
      <c r="AQ4" s="208" t="s">
        <v>256</v>
      </c>
      <c r="AR4" s="208" t="s">
        <v>257</v>
      </c>
      <c r="AS4" s="208" t="s">
        <v>258</v>
      </c>
      <c r="AT4" s="208" t="s">
        <v>259</v>
      </c>
      <c r="AU4" s="208" t="s">
        <v>260</v>
      </c>
      <c r="AV4" s="208" t="s">
        <v>261</v>
      </c>
      <c r="AW4" s="208" t="s">
        <v>262</v>
      </c>
      <c r="AX4" s="208" t="s">
        <v>263</v>
      </c>
      <c r="AY4" s="208" t="s">
        <v>264</v>
      </c>
    </row>
    <row r="5" spans="1:52" s="20" customFormat="1">
      <c r="A5" s="216" t="s">
        <v>6</v>
      </c>
      <c r="B5" s="6"/>
      <c r="C5" s="22"/>
      <c r="D5" s="224"/>
      <c r="E5" s="224"/>
      <c r="F5" s="24"/>
      <c r="G5" s="24"/>
      <c r="H5" s="24"/>
      <c r="I5" s="24"/>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row>
    <row r="6" spans="1:52" s="12" customFormat="1" ht="25.5">
      <c r="A6" s="216" t="s">
        <v>59</v>
      </c>
      <c r="B6" s="3"/>
      <c r="C6" s="3"/>
      <c r="D6" s="3"/>
      <c r="E6" s="3"/>
      <c r="F6" s="3"/>
      <c r="G6" s="3"/>
      <c r="H6" s="3"/>
      <c r="I6" s="3"/>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row>
    <row r="7" spans="1:52" s="12" customFormat="1" ht="38.25">
      <c r="A7" s="216" t="s">
        <v>113</v>
      </c>
      <c r="B7" s="3"/>
      <c r="C7" s="3"/>
      <c r="D7" s="3"/>
      <c r="E7" s="3"/>
      <c r="F7" s="3"/>
      <c r="G7" s="3"/>
      <c r="H7" s="15"/>
      <c r="I7" s="3"/>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row>
    <row r="8" spans="1:52" s="12" customFormat="1" ht="25.5">
      <c r="A8" s="216" t="s">
        <v>114</v>
      </c>
      <c r="B8" s="3"/>
      <c r="C8" s="3"/>
      <c r="D8" s="3"/>
      <c r="E8" s="3"/>
      <c r="F8" s="3"/>
      <c r="G8" s="3"/>
      <c r="H8" s="3"/>
      <c r="I8" s="3"/>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row>
    <row r="9" spans="1:52" s="12" customFormat="1" ht="39" customHeight="1">
      <c r="A9" s="216" t="s">
        <v>144</v>
      </c>
      <c r="B9" s="3"/>
      <c r="C9" s="3"/>
      <c r="D9" s="3"/>
      <c r="E9" s="3"/>
      <c r="F9" s="3"/>
      <c r="G9" s="3"/>
      <c r="H9" s="216"/>
      <c r="I9" s="3"/>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row>
    <row r="10" spans="1:52" s="214" customFormat="1" ht="51">
      <c r="A10" s="216" t="s">
        <v>249</v>
      </c>
      <c r="B10" s="3" t="s">
        <v>88</v>
      </c>
      <c r="C10" s="3"/>
      <c r="D10" s="3" t="s">
        <v>248</v>
      </c>
      <c r="E10" s="3"/>
      <c r="F10" s="3">
        <v>8</v>
      </c>
      <c r="G10" s="3"/>
      <c r="H10" s="216" t="s">
        <v>266</v>
      </c>
      <c r="I10" s="3"/>
      <c r="J10" s="42">
        <v>362820</v>
      </c>
      <c r="K10" s="42"/>
      <c r="L10" s="42"/>
      <c r="M10" s="42"/>
      <c r="N10" s="42"/>
      <c r="O10" s="42">
        <f>SUM(J10:N10)</f>
        <v>362820</v>
      </c>
      <c r="P10" s="42">
        <v>270420</v>
      </c>
      <c r="Q10" s="42"/>
      <c r="R10" s="42"/>
      <c r="S10" s="42"/>
      <c r="T10" s="42"/>
      <c r="U10" s="42">
        <f>SUM(P10:T10)</f>
        <v>270420</v>
      </c>
      <c r="V10" s="42">
        <v>206420</v>
      </c>
      <c r="W10" s="42"/>
      <c r="X10" s="42"/>
      <c r="Y10" s="42"/>
      <c r="Z10" s="42"/>
      <c r="AA10" s="42">
        <f>SUM(V10:Z10)</f>
        <v>206420</v>
      </c>
      <c r="AB10" s="42">
        <v>121320</v>
      </c>
      <c r="AC10" s="42"/>
      <c r="AD10" s="42"/>
      <c r="AE10" s="42"/>
      <c r="AF10" s="42"/>
      <c r="AG10" s="42">
        <f>SUM(AB10:AF10)</f>
        <v>121320</v>
      </c>
      <c r="AH10" s="42">
        <f>J10+P10+V10+AB10</f>
        <v>960980</v>
      </c>
      <c r="AI10" s="42"/>
      <c r="AJ10" s="42"/>
      <c r="AK10" s="42">
        <f>M10+S10+Y10+AE10</f>
        <v>0</v>
      </c>
      <c r="AL10" s="42"/>
      <c r="AM10" s="42">
        <f>SUM(AH10:AL10)</f>
        <v>960980</v>
      </c>
      <c r="AN10" s="42"/>
      <c r="AO10" s="42"/>
      <c r="AP10" s="42"/>
      <c r="AQ10" s="42"/>
      <c r="AR10" s="42"/>
      <c r="AS10" s="42"/>
      <c r="AT10" s="33">
        <f t="shared" ref="AT10:AT24" si="0">AH10+AN10</f>
        <v>960980</v>
      </c>
      <c r="AU10" s="42"/>
      <c r="AV10" s="42"/>
      <c r="AW10" s="42"/>
      <c r="AX10" s="42"/>
      <c r="AY10" s="42">
        <f>AS10+AM10</f>
        <v>960980</v>
      </c>
    </row>
    <row r="11" spans="1:52" s="12" customFormat="1" ht="38.25">
      <c r="A11" s="216" t="s">
        <v>115</v>
      </c>
      <c r="B11" s="3"/>
      <c r="C11" s="3"/>
      <c r="D11" s="3"/>
      <c r="E11" s="3"/>
      <c r="F11" s="3"/>
      <c r="G11" s="3"/>
      <c r="H11" s="3"/>
      <c r="I11" s="3"/>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row>
    <row r="12" spans="1:52" s="12" customFormat="1" ht="38.25">
      <c r="A12" s="216" t="s">
        <v>116</v>
      </c>
      <c r="B12" s="3"/>
      <c r="C12" s="226" t="s">
        <v>125</v>
      </c>
      <c r="D12" s="3"/>
      <c r="E12" s="3"/>
      <c r="F12" s="3"/>
      <c r="G12" s="3"/>
      <c r="H12" s="281" t="s">
        <v>267</v>
      </c>
      <c r="I12" s="3"/>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f>J12+P12+V12+AB12</f>
        <v>0</v>
      </c>
      <c r="AI12" s="42"/>
      <c r="AJ12" s="42"/>
      <c r="AK12" s="42"/>
      <c r="AL12" s="42"/>
      <c r="AM12" s="42"/>
      <c r="AN12" s="42"/>
      <c r="AO12" s="42"/>
      <c r="AP12" s="42"/>
      <c r="AQ12" s="42"/>
      <c r="AR12" s="42"/>
      <c r="AS12" s="42"/>
      <c r="AT12" s="33"/>
      <c r="AU12" s="42"/>
      <c r="AV12" s="42"/>
      <c r="AW12" s="42"/>
      <c r="AX12" s="42"/>
      <c r="AY12" s="42"/>
      <c r="AZ12" s="225"/>
    </row>
    <row r="13" spans="1:52" s="12" customFormat="1">
      <c r="A13" s="226" t="s">
        <v>237</v>
      </c>
      <c r="B13" s="224" t="s">
        <v>89</v>
      </c>
      <c r="C13" s="226"/>
      <c r="D13" s="280" t="s">
        <v>231</v>
      </c>
      <c r="E13" s="3"/>
      <c r="F13" s="3">
        <v>8</v>
      </c>
      <c r="G13" s="3"/>
      <c r="H13" s="282"/>
      <c r="I13" s="3"/>
      <c r="J13" s="42">
        <v>2000</v>
      </c>
      <c r="K13" s="42"/>
      <c r="L13" s="42"/>
      <c r="M13" s="42"/>
      <c r="N13" s="42"/>
      <c r="O13" s="42">
        <f>SUM(J13:N13)</f>
        <v>2000</v>
      </c>
      <c r="P13" s="42">
        <v>4000</v>
      </c>
      <c r="Q13" s="42"/>
      <c r="R13" s="42"/>
      <c r="S13" s="42"/>
      <c r="T13" s="42"/>
      <c r="U13" s="42">
        <f>SUM(P13:T13)</f>
        <v>4000</v>
      </c>
      <c r="V13" s="42">
        <v>6000</v>
      </c>
      <c r="W13" s="42"/>
      <c r="X13" s="42"/>
      <c r="Y13" s="42"/>
      <c r="Z13" s="42"/>
      <c r="AA13" s="42">
        <f>SUM(V13:Z13)</f>
        <v>6000</v>
      </c>
      <c r="AB13" s="42">
        <v>8000</v>
      </c>
      <c r="AC13" s="42"/>
      <c r="AD13" s="42"/>
      <c r="AE13" s="42"/>
      <c r="AF13" s="42"/>
      <c r="AG13" s="42">
        <f>SUM(AB13:AF13)</f>
        <v>8000</v>
      </c>
      <c r="AH13" s="42">
        <f>J13+P13+V13+AB13</f>
        <v>20000</v>
      </c>
      <c r="AI13" s="42"/>
      <c r="AJ13" s="42"/>
      <c r="AK13" s="42">
        <f>M13+S13+Y13+AE13</f>
        <v>0</v>
      </c>
      <c r="AL13" s="42"/>
      <c r="AM13" s="42">
        <f>SUM(AH13:AL13)</f>
        <v>20000</v>
      </c>
      <c r="AN13" s="42"/>
      <c r="AO13" s="42"/>
      <c r="AP13" s="42"/>
      <c r="AQ13" s="42"/>
      <c r="AR13" s="42"/>
      <c r="AS13" s="42"/>
      <c r="AT13" s="33">
        <f t="shared" si="0"/>
        <v>20000</v>
      </c>
      <c r="AU13" s="42"/>
      <c r="AV13" s="42"/>
      <c r="AW13" s="42"/>
      <c r="AX13" s="42"/>
      <c r="AY13" s="42">
        <f>AS13+AM13</f>
        <v>20000</v>
      </c>
    </row>
    <row r="14" spans="1:52" s="12" customFormat="1">
      <c r="A14" s="226"/>
      <c r="B14" s="224" t="s">
        <v>90</v>
      </c>
      <c r="C14" s="226"/>
      <c r="D14" s="280"/>
      <c r="E14" s="3"/>
      <c r="F14" s="3"/>
      <c r="G14" s="3"/>
      <c r="H14" s="282"/>
      <c r="I14" s="3"/>
      <c r="J14" s="42">
        <v>15600</v>
      </c>
      <c r="K14" s="42"/>
      <c r="L14" s="42"/>
      <c r="M14" s="42"/>
      <c r="N14" s="42"/>
      <c r="O14" s="42">
        <f t="shared" ref="O14:O24" si="1">SUM(J14:N14)</f>
        <v>15600</v>
      </c>
      <c r="P14" s="42">
        <v>15600</v>
      </c>
      <c r="Q14" s="42"/>
      <c r="R14" s="42"/>
      <c r="S14" s="42"/>
      <c r="T14" s="42"/>
      <c r="U14" s="42">
        <f t="shared" ref="U14:U32" si="2">SUM(P14:T14)</f>
        <v>15600</v>
      </c>
      <c r="V14" s="42">
        <v>15600</v>
      </c>
      <c r="W14" s="42"/>
      <c r="X14" s="42"/>
      <c r="Y14" s="42"/>
      <c r="Z14" s="42"/>
      <c r="AA14" s="42">
        <f t="shared" ref="AA14:AA32" si="3">SUM(V14:Z14)</f>
        <v>15600</v>
      </c>
      <c r="AB14" s="42">
        <v>15600</v>
      </c>
      <c r="AC14" s="42"/>
      <c r="AD14" s="42"/>
      <c r="AE14" s="42"/>
      <c r="AF14" s="42"/>
      <c r="AG14" s="42">
        <f t="shared" ref="AG14:AG32" si="4">SUM(AB14:AF14)</f>
        <v>15600</v>
      </c>
      <c r="AH14" s="42">
        <f t="shared" ref="AH14:AH32" si="5">J14+P14+V14+AB14</f>
        <v>62400</v>
      </c>
      <c r="AI14" s="42"/>
      <c r="AJ14" s="42"/>
      <c r="AK14" s="42">
        <f t="shared" ref="AK14:AK24" si="6">M14+S14+Y14+AE14</f>
        <v>0</v>
      </c>
      <c r="AL14" s="42"/>
      <c r="AM14" s="42">
        <f t="shared" ref="AM14:AM32" si="7">SUM(AH14:AL14)</f>
        <v>62400</v>
      </c>
      <c r="AN14" s="42"/>
      <c r="AO14" s="42"/>
      <c r="AP14" s="42"/>
      <c r="AQ14" s="42"/>
      <c r="AR14" s="42"/>
      <c r="AS14" s="42"/>
      <c r="AT14" s="33">
        <f t="shared" si="0"/>
        <v>62400</v>
      </c>
      <c r="AU14" s="42"/>
      <c r="AV14" s="42"/>
      <c r="AW14" s="42"/>
      <c r="AX14" s="42"/>
      <c r="AY14" s="42">
        <f t="shared" ref="AY14:AY32" si="8">AS14+AM14</f>
        <v>62400</v>
      </c>
    </row>
    <row r="15" spans="1:52" s="12" customFormat="1" ht="52.5" customHeight="1">
      <c r="A15" s="216" t="s">
        <v>238</v>
      </c>
      <c r="B15" s="224" t="s">
        <v>117</v>
      </c>
      <c r="C15" s="226"/>
      <c r="D15" s="3" t="s">
        <v>248</v>
      </c>
      <c r="E15" s="3"/>
      <c r="F15" s="3">
        <v>8</v>
      </c>
      <c r="G15" s="3"/>
      <c r="H15" s="282"/>
      <c r="I15" s="3"/>
      <c r="J15" s="42">
        <v>0</v>
      </c>
      <c r="K15" s="42"/>
      <c r="L15" s="42"/>
      <c r="M15" s="42"/>
      <c r="N15" s="42"/>
      <c r="O15" s="42">
        <f t="shared" si="1"/>
        <v>0</v>
      </c>
      <c r="P15" s="42">
        <v>57186</v>
      </c>
      <c r="Q15" s="42"/>
      <c r="R15" s="42"/>
      <c r="S15" s="42"/>
      <c r="T15" s="42"/>
      <c r="U15" s="42">
        <f t="shared" si="2"/>
        <v>57186</v>
      </c>
      <c r="V15" s="42">
        <v>50000</v>
      </c>
      <c r="W15" s="42"/>
      <c r="X15" s="42"/>
      <c r="Y15" s="42"/>
      <c r="Z15" s="42"/>
      <c r="AA15" s="42">
        <f t="shared" si="3"/>
        <v>50000</v>
      </c>
      <c r="AB15" s="42">
        <v>5718</v>
      </c>
      <c r="AC15" s="42"/>
      <c r="AD15" s="42"/>
      <c r="AE15" s="42"/>
      <c r="AF15" s="42"/>
      <c r="AG15" s="42">
        <f t="shared" si="4"/>
        <v>5718</v>
      </c>
      <c r="AH15" s="42">
        <f t="shared" si="5"/>
        <v>112904</v>
      </c>
      <c r="AI15" s="42"/>
      <c r="AJ15" s="42"/>
      <c r="AK15" s="42">
        <f t="shared" si="6"/>
        <v>0</v>
      </c>
      <c r="AL15" s="42"/>
      <c r="AM15" s="42">
        <f t="shared" si="7"/>
        <v>112904</v>
      </c>
      <c r="AN15" s="42"/>
      <c r="AO15" s="42"/>
      <c r="AP15" s="42"/>
      <c r="AQ15" s="42"/>
      <c r="AR15" s="42"/>
      <c r="AS15" s="42"/>
      <c r="AT15" s="33">
        <f t="shared" si="0"/>
        <v>112904</v>
      </c>
      <c r="AU15" s="42"/>
      <c r="AV15" s="42"/>
      <c r="AW15" s="42"/>
      <c r="AX15" s="42"/>
      <c r="AY15" s="42">
        <f t="shared" si="8"/>
        <v>112904</v>
      </c>
    </row>
    <row r="16" spans="1:52" s="12" customFormat="1" ht="26.25" customHeight="1">
      <c r="A16" s="226" t="s">
        <v>123</v>
      </c>
      <c r="B16" s="224" t="s">
        <v>91</v>
      </c>
      <c r="C16" s="226"/>
      <c r="D16" s="280" t="s">
        <v>248</v>
      </c>
      <c r="E16" s="3"/>
      <c r="F16" s="3">
        <v>8</v>
      </c>
      <c r="G16" s="3"/>
      <c r="H16" s="282"/>
      <c r="I16" s="3"/>
      <c r="J16" s="42">
        <v>207900</v>
      </c>
      <c r="K16" s="42"/>
      <c r="L16" s="42"/>
      <c r="M16" s="42"/>
      <c r="N16" s="42"/>
      <c r="O16" s="42">
        <f t="shared" si="1"/>
        <v>207900</v>
      </c>
      <c r="P16" s="42">
        <v>196350</v>
      </c>
      <c r="Q16" s="42"/>
      <c r="R16" s="42"/>
      <c r="S16" s="42"/>
      <c r="T16" s="42"/>
      <c r="U16" s="42">
        <f t="shared" si="2"/>
        <v>196350</v>
      </c>
      <c r="V16" s="42">
        <v>15180</v>
      </c>
      <c r="W16" s="42"/>
      <c r="X16" s="42"/>
      <c r="Y16" s="42"/>
      <c r="Z16" s="42"/>
      <c r="AA16" s="42">
        <f t="shared" si="3"/>
        <v>15180</v>
      </c>
      <c r="AB16" s="42">
        <v>19635</v>
      </c>
      <c r="AC16" s="42"/>
      <c r="AD16" s="42"/>
      <c r="AE16" s="42"/>
      <c r="AF16" s="42"/>
      <c r="AG16" s="42">
        <f t="shared" si="4"/>
        <v>19635</v>
      </c>
      <c r="AH16" s="42">
        <f t="shared" si="5"/>
        <v>439065</v>
      </c>
      <c r="AI16" s="42"/>
      <c r="AJ16" s="42"/>
      <c r="AK16" s="42">
        <f t="shared" si="6"/>
        <v>0</v>
      </c>
      <c r="AL16" s="42"/>
      <c r="AM16" s="42">
        <f t="shared" si="7"/>
        <v>439065</v>
      </c>
      <c r="AN16" s="42"/>
      <c r="AO16" s="42"/>
      <c r="AP16" s="42"/>
      <c r="AQ16" s="42"/>
      <c r="AR16" s="42"/>
      <c r="AS16" s="42"/>
      <c r="AT16" s="33">
        <f t="shared" si="0"/>
        <v>439065</v>
      </c>
      <c r="AU16" s="42"/>
      <c r="AV16" s="42"/>
      <c r="AW16" s="42"/>
      <c r="AX16" s="42"/>
      <c r="AY16" s="42">
        <f t="shared" si="8"/>
        <v>439065</v>
      </c>
    </row>
    <row r="17" spans="1:51" s="12" customFormat="1">
      <c r="A17" s="226"/>
      <c r="B17" s="3" t="s">
        <v>121</v>
      </c>
      <c r="C17" s="226"/>
      <c r="D17" s="280"/>
      <c r="E17" s="3"/>
      <c r="F17" s="3"/>
      <c r="G17" s="3"/>
      <c r="H17" s="282"/>
      <c r="I17" s="3"/>
      <c r="J17" s="42">
        <v>1468638</v>
      </c>
      <c r="K17" s="42"/>
      <c r="L17" s="42"/>
      <c r="M17" s="42"/>
      <c r="N17" s="42"/>
      <c r="O17" s="42">
        <f t="shared" si="1"/>
        <v>1468638</v>
      </c>
      <c r="P17" s="42">
        <v>922014</v>
      </c>
      <c r="Q17" s="42"/>
      <c r="R17" s="42"/>
      <c r="S17" s="42"/>
      <c r="T17" s="42"/>
      <c r="U17" s="42">
        <f t="shared" si="2"/>
        <v>922014</v>
      </c>
      <c r="V17" s="42">
        <v>420000</v>
      </c>
      <c r="W17" s="42"/>
      <c r="X17" s="42"/>
      <c r="Y17" s="42"/>
      <c r="Z17" s="42"/>
      <c r="AA17" s="42">
        <f t="shared" si="3"/>
        <v>420000</v>
      </c>
      <c r="AB17" s="42">
        <v>9220</v>
      </c>
      <c r="AC17" s="42"/>
      <c r="AD17" s="42"/>
      <c r="AE17" s="42"/>
      <c r="AF17" s="42"/>
      <c r="AG17" s="42">
        <f t="shared" si="4"/>
        <v>9220</v>
      </c>
      <c r="AH17" s="42">
        <f t="shared" si="5"/>
        <v>2819872</v>
      </c>
      <c r="AI17" s="42"/>
      <c r="AJ17" s="42"/>
      <c r="AK17" s="42">
        <f t="shared" si="6"/>
        <v>0</v>
      </c>
      <c r="AL17" s="42"/>
      <c r="AM17" s="42">
        <f t="shared" si="7"/>
        <v>2819872</v>
      </c>
      <c r="AN17" s="42"/>
      <c r="AO17" s="42"/>
      <c r="AP17" s="42"/>
      <c r="AQ17" s="42"/>
      <c r="AR17" s="42"/>
      <c r="AS17" s="42"/>
      <c r="AT17" s="33">
        <f t="shared" si="0"/>
        <v>2819872</v>
      </c>
      <c r="AU17" s="42"/>
      <c r="AV17" s="42"/>
      <c r="AW17" s="42"/>
      <c r="AX17" s="42"/>
      <c r="AY17" s="42">
        <f t="shared" si="8"/>
        <v>2819872</v>
      </c>
    </row>
    <row r="18" spans="1:51" s="12" customFormat="1" ht="12.75" customHeight="1">
      <c r="A18" s="226" t="s">
        <v>239</v>
      </c>
      <c r="B18" s="3" t="s">
        <v>87</v>
      </c>
      <c r="C18" s="226"/>
      <c r="D18" s="280" t="s">
        <v>248</v>
      </c>
      <c r="E18" s="3"/>
      <c r="F18" s="3">
        <v>8</v>
      </c>
      <c r="G18" s="3"/>
      <c r="H18" s="282"/>
      <c r="I18" s="3"/>
      <c r="J18" s="42">
        <v>1576275</v>
      </c>
      <c r="K18" s="42"/>
      <c r="L18" s="42"/>
      <c r="M18" s="42"/>
      <c r="N18" s="42"/>
      <c r="O18" s="42">
        <f t="shared" si="1"/>
        <v>1576275</v>
      </c>
      <c r="P18" s="42">
        <v>1547470</v>
      </c>
      <c r="Q18" s="42"/>
      <c r="R18" s="42"/>
      <c r="S18" s="42"/>
      <c r="T18" s="42"/>
      <c r="U18" s="42">
        <f t="shared" si="2"/>
        <v>1547470</v>
      </c>
      <c r="V18" s="42">
        <v>880281</v>
      </c>
      <c r="W18" s="42"/>
      <c r="X18" s="42"/>
      <c r="Y18" s="42"/>
      <c r="Z18" s="42"/>
      <c r="AA18" s="42">
        <f t="shared" si="3"/>
        <v>880281</v>
      </c>
      <c r="AB18" s="42">
        <v>239627</v>
      </c>
      <c r="AC18" s="42"/>
      <c r="AD18" s="42"/>
      <c r="AE18" s="42"/>
      <c r="AF18" s="42"/>
      <c r="AG18" s="42">
        <f t="shared" si="4"/>
        <v>239627</v>
      </c>
      <c r="AH18" s="42">
        <f t="shared" si="5"/>
        <v>4243653</v>
      </c>
      <c r="AI18" s="42"/>
      <c r="AJ18" s="42"/>
      <c r="AK18" s="42">
        <f t="shared" si="6"/>
        <v>0</v>
      </c>
      <c r="AL18" s="42"/>
      <c r="AM18" s="42">
        <f t="shared" si="7"/>
        <v>4243653</v>
      </c>
      <c r="AN18" s="42"/>
      <c r="AO18" s="42"/>
      <c r="AP18" s="42"/>
      <c r="AQ18" s="42"/>
      <c r="AR18" s="42"/>
      <c r="AS18" s="42"/>
      <c r="AT18" s="33">
        <f t="shared" si="0"/>
        <v>4243653</v>
      </c>
      <c r="AU18" s="42"/>
      <c r="AV18" s="42"/>
      <c r="AW18" s="42"/>
      <c r="AX18" s="42"/>
      <c r="AY18" s="42">
        <f t="shared" si="8"/>
        <v>4243653</v>
      </c>
    </row>
    <row r="19" spans="1:51" s="12" customFormat="1">
      <c r="A19" s="226"/>
      <c r="B19" s="3" t="s">
        <v>92</v>
      </c>
      <c r="C19" s="226"/>
      <c r="D19" s="280"/>
      <c r="E19" s="3"/>
      <c r="F19" s="3"/>
      <c r="G19" s="3"/>
      <c r="H19" s="282"/>
      <c r="I19" s="3"/>
      <c r="J19" s="42">
        <v>1503358</v>
      </c>
      <c r="K19" s="42"/>
      <c r="L19" s="42"/>
      <c r="M19" s="42"/>
      <c r="N19" s="42"/>
      <c r="O19" s="42">
        <f t="shared" si="1"/>
        <v>1503358</v>
      </c>
      <c r="P19" s="42">
        <v>1735562</v>
      </c>
      <c r="Q19" s="42"/>
      <c r="R19" s="42"/>
      <c r="S19" s="42"/>
      <c r="T19" s="42"/>
      <c r="U19" s="42">
        <f t="shared" si="2"/>
        <v>1735562</v>
      </c>
      <c r="V19" s="42">
        <v>1532500</v>
      </c>
      <c r="W19" s="42"/>
      <c r="X19" s="42"/>
      <c r="Y19" s="42"/>
      <c r="Z19" s="42"/>
      <c r="AA19" s="42">
        <f t="shared" si="3"/>
        <v>1532500</v>
      </c>
      <c r="AB19" s="42">
        <v>173556</v>
      </c>
      <c r="AC19" s="42"/>
      <c r="AD19" s="42"/>
      <c r="AE19" s="42"/>
      <c r="AF19" s="42"/>
      <c r="AG19" s="42">
        <f t="shared" si="4"/>
        <v>173556</v>
      </c>
      <c r="AH19" s="42">
        <f t="shared" si="5"/>
        <v>4944976</v>
      </c>
      <c r="AI19" s="42"/>
      <c r="AJ19" s="42"/>
      <c r="AK19" s="42">
        <f t="shared" si="6"/>
        <v>0</v>
      </c>
      <c r="AL19" s="42"/>
      <c r="AM19" s="42">
        <f t="shared" si="7"/>
        <v>4944976</v>
      </c>
      <c r="AN19" s="42"/>
      <c r="AO19" s="42"/>
      <c r="AP19" s="42"/>
      <c r="AQ19" s="42"/>
      <c r="AR19" s="42"/>
      <c r="AS19" s="42"/>
      <c r="AT19" s="33">
        <f t="shared" si="0"/>
        <v>4944976</v>
      </c>
      <c r="AU19" s="42"/>
      <c r="AV19" s="42"/>
      <c r="AW19" s="42"/>
      <c r="AX19" s="42"/>
      <c r="AY19" s="42">
        <f t="shared" si="8"/>
        <v>4944976</v>
      </c>
    </row>
    <row r="20" spans="1:51" s="12" customFormat="1">
      <c r="A20" s="226"/>
      <c r="B20" s="3" t="s">
        <v>93</v>
      </c>
      <c r="C20" s="226"/>
      <c r="D20" s="280"/>
      <c r="E20" s="3"/>
      <c r="F20" s="3"/>
      <c r="G20" s="3"/>
      <c r="H20" s="282"/>
      <c r="I20" s="3"/>
      <c r="J20" s="42">
        <v>92718</v>
      </c>
      <c r="K20" s="42"/>
      <c r="L20" s="42"/>
      <c r="M20" s="42"/>
      <c r="N20" s="42"/>
      <c r="O20" s="42">
        <f t="shared" si="1"/>
        <v>92718</v>
      </c>
      <c r="P20" s="42">
        <v>0</v>
      </c>
      <c r="Q20" s="42"/>
      <c r="R20" s="42"/>
      <c r="S20" s="42"/>
      <c r="T20" s="42"/>
      <c r="U20" s="42">
        <f t="shared" si="2"/>
        <v>0</v>
      </c>
      <c r="V20" s="42">
        <v>21000</v>
      </c>
      <c r="W20" s="42"/>
      <c r="X20" s="42"/>
      <c r="Y20" s="42"/>
      <c r="Z20" s="42"/>
      <c r="AA20" s="42">
        <f t="shared" si="3"/>
        <v>21000</v>
      </c>
      <c r="AB20" s="42">
        <v>9271</v>
      </c>
      <c r="AC20" s="42"/>
      <c r="AD20" s="42"/>
      <c r="AE20" s="42"/>
      <c r="AF20" s="42"/>
      <c r="AG20" s="42">
        <f t="shared" si="4"/>
        <v>9271</v>
      </c>
      <c r="AH20" s="42">
        <f t="shared" si="5"/>
        <v>122989</v>
      </c>
      <c r="AI20" s="42"/>
      <c r="AJ20" s="42"/>
      <c r="AK20" s="42">
        <f t="shared" si="6"/>
        <v>0</v>
      </c>
      <c r="AL20" s="42"/>
      <c r="AM20" s="42">
        <f t="shared" si="7"/>
        <v>122989</v>
      </c>
      <c r="AN20" s="42"/>
      <c r="AO20" s="42"/>
      <c r="AP20" s="42"/>
      <c r="AQ20" s="42"/>
      <c r="AR20" s="42"/>
      <c r="AS20" s="42"/>
      <c r="AT20" s="33">
        <f t="shared" si="0"/>
        <v>122989</v>
      </c>
      <c r="AU20" s="42"/>
      <c r="AV20" s="42"/>
      <c r="AW20" s="42"/>
      <c r="AX20" s="42"/>
      <c r="AY20" s="42">
        <f>AS20+AM20</f>
        <v>122989</v>
      </c>
    </row>
    <row r="21" spans="1:51" s="12" customFormat="1">
      <c r="A21" s="226"/>
      <c r="B21" s="3" t="s">
        <v>94</v>
      </c>
      <c r="C21" s="226"/>
      <c r="D21" s="280"/>
      <c r="E21" s="3"/>
      <c r="F21" s="3"/>
      <c r="G21" s="3"/>
      <c r="H21" s="282"/>
      <c r="I21" s="3"/>
      <c r="J21" s="42">
        <v>150500</v>
      </c>
      <c r="K21" s="42"/>
      <c r="L21" s="42"/>
      <c r="M21" s="42"/>
      <c r="N21" s="42"/>
      <c r="O21" s="42">
        <f t="shared" si="1"/>
        <v>150500</v>
      </c>
      <c r="P21" s="42">
        <v>57800</v>
      </c>
      <c r="Q21" s="42"/>
      <c r="R21" s="42"/>
      <c r="S21" s="42"/>
      <c r="T21" s="42"/>
      <c r="U21" s="42">
        <f t="shared" si="2"/>
        <v>57800</v>
      </c>
      <c r="V21" s="42">
        <v>40500</v>
      </c>
      <c r="W21" s="42"/>
      <c r="X21" s="42"/>
      <c r="Y21" s="42"/>
      <c r="Z21" s="42"/>
      <c r="AA21" s="42">
        <f t="shared" si="3"/>
        <v>40500</v>
      </c>
      <c r="AB21" s="42">
        <v>5780</v>
      </c>
      <c r="AC21" s="42"/>
      <c r="AD21" s="42"/>
      <c r="AE21" s="42"/>
      <c r="AF21" s="42"/>
      <c r="AG21" s="42">
        <f t="shared" si="4"/>
        <v>5780</v>
      </c>
      <c r="AH21" s="42">
        <f t="shared" si="5"/>
        <v>254580</v>
      </c>
      <c r="AI21" s="42"/>
      <c r="AJ21" s="42"/>
      <c r="AK21" s="42">
        <f>M21+S21+Y21+AE21</f>
        <v>0</v>
      </c>
      <c r="AL21" s="42"/>
      <c r="AM21" s="42">
        <f t="shared" si="7"/>
        <v>254580</v>
      </c>
      <c r="AN21" s="42"/>
      <c r="AO21" s="42"/>
      <c r="AP21" s="42"/>
      <c r="AQ21" s="42"/>
      <c r="AR21" s="42"/>
      <c r="AS21" s="42"/>
      <c r="AT21" s="33">
        <f t="shared" si="0"/>
        <v>254580</v>
      </c>
      <c r="AU21" s="42"/>
      <c r="AV21" s="42"/>
      <c r="AW21" s="42"/>
      <c r="AX21" s="42"/>
      <c r="AY21" s="42">
        <f t="shared" si="8"/>
        <v>254580</v>
      </c>
    </row>
    <row r="22" spans="1:51" s="12" customFormat="1">
      <c r="A22" s="226"/>
      <c r="B22" s="3" t="s">
        <v>118</v>
      </c>
      <c r="C22" s="226"/>
      <c r="D22" s="280"/>
      <c r="E22" s="3"/>
      <c r="F22" s="3"/>
      <c r="G22" s="3"/>
      <c r="H22" s="282"/>
      <c r="I22" s="3"/>
      <c r="J22" s="42">
        <v>0</v>
      </c>
      <c r="K22" s="42"/>
      <c r="L22" s="42"/>
      <c r="M22" s="42"/>
      <c r="N22" s="42"/>
      <c r="O22" s="42">
        <f t="shared" si="1"/>
        <v>0</v>
      </c>
      <c r="P22" s="42">
        <v>19332</v>
      </c>
      <c r="Q22" s="42"/>
      <c r="R22" s="42"/>
      <c r="S22" s="42"/>
      <c r="T22" s="42"/>
      <c r="U22" s="42">
        <f t="shared" si="2"/>
        <v>19332</v>
      </c>
      <c r="V22" s="42">
        <v>0</v>
      </c>
      <c r="W22" s="42"/>
      <c r="X22" s="42"/>
      <c r="Y22" s="42"/>
      <c r="Z22" s="42"/>
      <c r="AA22" s="42">
        <f t="shared" si="3"/>
        <v>0</v>
      </c>
      <c r="AB22" s="42">
        <v>1933</v>
      </c>
      <c r="AC22" s="42"/>
      <c r="AD22" s="42"/>
      <c r="AE22" s="42"/>
      <c r="AF22" s="42"/>
      <c r="AG22" s="42">
        <f t="shared" si="4"/>
        <v>1933</v>
      </c>
      <c r="AH22" s="42">
        <f t="shared" si="5"/>
        <v>21265</v>
      </c>
      <c r="AI22" s="42"/>
      <c r="AJ22" s="42"/>
      <c r="AK22" s="42">
        <f t="shared" si="6"/>
        <v>0</v>
      </c>
      <c r="AL22" s="42"/>
      <c r="AM22" s="42">
        <f t="shared" si="7"/>
        <v>21265</v>
      </c>
      <c r="AN22" s="42"/>
      <c r="AO22" s="42"/>
      <c r="AP22" s="42"/>
      <c r="AQ22" s="42"/>
      <c r="AR22" s="42"/>
      <c r="AS22" s="42"/>
      <c r="AT22" s="33">
        <f t="shared" si="0"/>
        <v>21265</v>
      </c>
      <c r="AU22" s="42"/>
      <c r="AV22" s="42"/>
      <c r="AW22" s="42"/>
      <c r="AX22" s="42"/>
      <c r="AY22" s="42">
        <f t="shared" si="8"/>
        <v>21265</v>
      </c>
    </row>
    <row r="23" spans="1:51" s="12" customFormat="1">
      <c r="A23" s="226"/>
      <c r="B23" s="3" t="s">
        <v>120</v>
      </c>
      <c r="C23" s="226"/>
      <c r="D23" s="280"/>
      <c r="E23" s="3"/>
      <c r="F23" s="3"/>
      <c r="G23" s="3"/>
      <c r="H23" s="282"/>
      <c r="I23" s="3"/>
      <c r="J23" s="42">
        <v>0</v>
      </c>
      <c r="K23" s="42"/>
      <c r="L23" s="42"/>
      <c r="M23" s="42"/>
      <c r="N23" s="42"/>
      <c r="O23" s="42">
        <f t="shared" si="1"/>
        <v>0</v>
      </c>
      <c r="P23" s="42">
        <v>0</v>
      </c>
      <c r="Q23" s="42"/>
      <c r="R23" s="42"/>
      <c r="S23" s="42"/>
      <c r="T23" s="42"/>
      <c r="U23" s="42">
        <f t="shared" si="2"/>
        <v>0</v>
      </c>
      <c r="V23" s="42">
        <v>248000</v>
      </c>
      <c r="W23" s="42"/>
      <c r="X23" s="42"/>
      <c r="Y23" s="42"/>
      <c r="Z23" s="42"/>
      <c r="AA23" s="42">
        <f t="shared" si="3"/>
        <v>248000</v>
      </c>
      <c r="AB23" s="42">
        <v>2480</v>
      </c>
      <c r="AC23" s="42"/>
      <c r="AD23" s="42"/>
      <c r="AE23" s="42"/>
      <c r="AF23" s="42"/>
      <c r="AG23" s="42">
        <f t="shared" si="4"/>
        <v>2480</v>
      </c>
      <c r="AH23" s="42">
        <f t="shared" si="5"/>
        <v>250480</v>
      </c>
      <c r="AI23" s="42"/>
      <c r="AJ23" s="42"/>
      <c r="AK23" s="42">
        <f t="shared" si="6"/>
        <v>0</v>
      </c>
      <c r="AL23" s="42"/>
      <c r="AM23" s="42">
        <f t="shared" si="7"/>
        <v>250480</v>
      </c>
      <c r="AN23" s="42"/>
      <c r="AO23" s="42"/>
      <c r="AP23" s="42"/>
      <c r="AQ23" s="42"/>
      <c r="AR23" s="42"/>
      <c r="AS23" s="42"/>
      <c r="AT23" s="33">
        <f t="shared" si="0"/>
        <v>250480</v>
      </c>
      <c r="AU23" s="42"/>
      <c r="AV23" s="42"/>
      <c r="AW23" s="42"/>
      <c r="AX23" s="42"/>
      <c r="AY23" s="42">
        <f t="shared" si="8"/>
        <v>250480</v>
      </c>
    </row>
    <row r="24" spans="1:51" s="12" customFormat="1">
      <c r="A24" s="226"/>
      <c r="B24" s="3" t="s">
        <v>119</v>
      </c>
      <c r="C24" s="226"/>
      <c r="D24" s="280"/>
      <c r="E24" s="3"/>
      <c r="F24" s="3"/>
      <c r="G24" s="3"/>
      <c r="H24" s="282"/>
      <c r="I24" s="3"/>
      <c r="J24" s="42">
        <v>0</v>
      </c>
      <c r="K24" s="42"/>
      <c r="L24" s="42"/>
      <c r="M24" s="42"/>
      <c r="N24" s="42"/>
      <c r="O24" s="42">
        <f t="shared" si="1"/>
        <v>0</v>
      </c>
      <c r="P24" s="42">
        <v>0</v>
      </c>
      <c r="Q24" s="42"/>
      <c r="R24" s="42"/>
      <c r="S24" s="42"/>
      <c r="T24" s="42"/>
      <c r="U24" s="42">
        <f t="shared" si="2"/>
        <v>0</v>
      </c>
      <c r="V24" s="42">
        <v>148000</v>
      </c>
      <c r="W24" s="42"/>
      <c r="X24" s="42"/>
      <c r="Y24" s="42"/>
      <c r="Z24" s="42"/>
      <c r="AA24" s="42">
        <f t="shared" si="3"/>
        <v>148000</v>
      </c>
      <c r="AB24" s="42">
        <v>1480</v>
      </c>
      <c r="AC24" s="42"/>
      <c r="AD24" s="42"/>
      <c r="AE24" s="42"/>
      <c r="AF24" s="42"/>
      <c r="AG24" s="42">
        <f t="shared" si="4"/>
        <v>1480</v>
      </c>
      <c r="AH24" s="42">
        <f t="shared" si="5"/>
        <v>149480</v>
      </c>
      <c r="AI24" s="42"/>
      <c r="AJ24" s="42"/>
      <c r="AK24" s="42">
        <f t="shared" si="6"/>
        <v>0</v>
      </c>
      <c r="AL24" s="42"/>
      <c r="AM24" s="42">
        <f t="shared" si="7"/>
        <v>149480</v>
      </c>
      <c r="AN24" s="42"/>
      <c r="AO24" s="42"/>
      <c r="AP24" s="42"/>
      <c r="AQ24" s="42"/>
      <c r="AR24" s="42"/>
      <c r="AS24" s="42"/>
      <c r="AT24" s="33">
        <f t="shared" si="0"/>
        <v>149480</v>
      </c>
      <c r="AU24" s="42"/>
      <c r="AV24" s="42"/>
      <c r="AW24" s="42"/>
      <c r="AX24" s="42"/>
      <c r="AY24" s="42">
        <f t="shared" si="8"/>
        <v>149480</v>
      </c>
    </row>
    <row r="25" spans="1:51" s="12" customFormat="1" ht="26.25" customHeight="1">
      <c r="A25" s="216" t="s">
        <v>124</v>
      </c>
      <c r="B25" s="3" t="s">
        <v>122</v>
      </c>
      <c r="C25" s="226"/>
      <c r="D25" s="3" t="s">
        <v>248</v>
      </c>
      <c r="E25" s="3"/>
      <c r="F25" s="3">
        <v>8</v>
      </c>
      <c r="G25" s="3"/>
      <c r="H25" s="283"/>
      <c r="I25" s="3"/>
      <c r="J25" s="42">
        <v>0</v>
      </c>
      <c r="K25" s="42"/>
      <c r="L25" s="42"/>
      <c r="M25" s="42"/>
      <c r="N25" s="42"/>
      <c r="O25" s="42">
        <f>SUM(J25:N25)</f>
        <v>0</v>
      </c>
      <c r="P25" s="42">
        <v>2660110</v>
      </c>
      <c r="Q25" s="42"/>
      <c r="R25" s="42"/>
      <c r="S25" s="42"/>
      <c r="T25" s="42"/>
      <c r="U25" s="42">
        <f t="shared" si="2"/>
        <v>2660110</v>
      </c>
      <c r="V25" s="42">
        <v>2077865</v>
      </c>
      <c r="W25" s="42"/>
      <c r="X25" s="42"/>
      <c r="Y25" s="42"/>
      <c r="Z25" s="42"/>
      <c r="AA25" s="42">
        <f t="shared" si="3"/>
        <v>2077865</v>
      </c>
      <c r="AB25" s="42">
        <v>510000</v>
      </c>
      <c r="AC25" s="42"/>
      <c r="AD25" s="42"/>
      <c r="AE25" s="42"/>
      <c r="AF25" s="42"/>
      <c r="AG25" s="42">
        <f t="shared" si="4"/>
        <v>510000</v>
      </c>
      <c r="AH25" s="42">
        <f t="shared" si="5"/>
        <v>5247975</v>
      </c>
      <c r="AI25" s="42"/>
      <c r="AJ25" s="42"/>
      <c r="AK25" s="42"/>
      <c r="AL25" s="42"/>
      <c r="AM25" s="42">
        <f t="shared" si="7"/>
        <v>5247975</v>
      </c>
      <c r="AN25" s="42"/>
      <c r="AO25" s="42"/>
      <c r="AP25" s="42"/>
      <c r="AQ25" s="42"/>
      <c r="AR25" s="42"/>
      <c r="AS25" s="42"/>
      <c r="AT25" s="33">
        <f>AH25+AN25</f>
        <v>5247975</v>
      </c>
      <c r="AU25" s="42"/>
      <c r="AV25" s="42"/>
      <c r="AW25" s="42"/>
      <c r="AX25" s="42"/>
      <c r="AY25" s="42">
        <f t="shared" si="8"/>
        <v>5247975</v>
      </c>
    </row>
    <row r="26" spans="1:51" s="12" customFormat="1">
      <c r="A26" s="24" t="s">
        <v>250</v>
      </c>
      <c r="B26" s="3"/>
      <c r="C26" s="226"/>
      <c r="D26" s="3"/>
      <c r="E26" s="3"/>
      <c r="F26" s="3"/>
      <c r="G26" s="3"/>
      <c r="H26" s="281" t="s">
        <v>267</v>
      </c>
      <c r="I26" s="3"/>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row>
    <row r="27" spans="1:51" s="12" customFormat="1" ht="38.25">
      <c r="A27" s="216" t="s">
        <v>145</v>
      </c>
      <c r="B27" s="3" t="s">
        <v>87</v>
      </c>
      <c r="C27" s="226"/>
      <c r="D27" s="224" t="s">
        <v>248</v>
      </c>
      <c r="E27" s="3"/>
      <c r="F27" s="3">
        <v>8</v>
      </c>
      <c r="G27" s="3"/>
      <c r="H27" s="282"/>
      <c r="I27" s="3"/>
      <c r="J27" s="42">
        <v>136596</v>
      </c>
      <c r="K27" s="42"/>
      <c r="L27" s="42"/>
      <c r="M27" s="42">
        <v>5000</v>
      </c>
      <c r="N27" s="42"/>
      <c r="O27" s="42">
        <f t="shared" ref="O27:O32" si="9">SUM(J27:N27)</f>
        <v>141596</v>
      </c>
      <c r="P27" s="42">
        <v>172235</v>
      </c>
      <c r="Q27" s="42"/>
      <c r="R27" s="42"/>
      <c r="S27" s="42">
        <v>0</v>
      </c>
      <c r="T27" s="42"/>
      <c r="U27" s="42">
        <f t="shared" si="2"/>
        <v>172235</v>
      </c>
      <c r="V27" s="42">
        <v>138254</v>
      </c>
      <c r="W27" s="42">
        <v>0</v>
      </c>
      <c r="X27" s="42"/>
      <c r="Y27" s="42"/>
      <c r="Z27" s="42"/>
      <c r="AA27" s="42">
        <f t="shared" si="3"/>
        <v>138254</v>
      </c>
      <c r="AB27" s="42">
        <v>131771</v>
      </c>
      <c r="AC27" s="42"/>
      <c r="AD27" s="42"/>
      <c r="AE27" s="42">
        <v>0</v>
      </c>
      <c r="AF27" s="42"/>
      <c r="AG27" s="42">
        <f t="shared" si="4"/>
        <v>131771</v>
      </c>
      <c r="AH27" s="42">
        <f t="shared" si="5"/>
        <v>578856</v>
      </c>
      <c r="AI27" s="42"/>
      <c r="AJ27" s="42"/>
      <c r="AK27" s="42">
        <f t="shared" ref="AK27:AK32" si="10">M27+S27+Y27+AE27</f>
        <v>5000</v>
      </c>
      <c r="AL27" s="42"/>
      <c r="AM27" s="42">
        <f t="shared" si="7"/>
        <v>583856</v>
      </c>
      <c r="AN27" s="42"/>
      <c r="AO27" s="42"/>
      <c r="AP27" s="42"/>
      <c r="AQ27" s="42"/>
      <c r="AR27" s="42"/>
      <c r="AS27" s="42"/>
      <c r="AT27" s="33">
        <f>AH27+AN27</f>
        <v>578856</v>
      </c>
      <c r="AU27" s="42"/>
      <c r="AV27" s="42"/>
      <c r="AW27" s="42">
        <f>AQ27+AK27</f>
        <v>5000</v>
      </c>
      <c r="AX27" s="42"/>
      <c r="AY27" s="42">
        <f>AS27+AM27</f>
        <v>583856</v>
      </c>
    </row>
    <row r="28" spans="1:51" s="12" customFormat="1">
      <c r="A28" s="226" t="s">
        <v>146</v>
      </c>
      <c r="B28" s="3" t="s">
        <v>89</v>
      </c>
      <c r="C28" s="226"/>
      <c r="D28" s="226" t="s">
        <v>248</v>
      </c>
      <c r="E28" s="3"/>
      <c r="F28" s="3">
        <v>8</v>
      </c>
      <c r="G28" s="3"/>
      <c r="H28" s="282"/>
      <c r="I28" s="3"/>
      <c r="J28" s="42">
        <v>0</v>
      </c>
      <c r="K28" s="42"/>
      <c r="L28" s="42"/>
      <c r="M28" s="42">
        <v>0</v>
      </c>
      <c r="N28" s="42"/>
      <c r="O28" s="42">
        <f t="shared" si="9"/>
        <v>0</v>
      </c>
      <c r="P28" s="42">
        <v>400</v>
      </c>
      <c r="Q28" s="42"/>
      <c r="R28" s="42"/>
      <c r="S28" s="42">
        <v>0</v>
      </c>
      <c r="T28" s="42"/>
      <c r="U28" s="42">
        <f t="shared" si="2"/>
        <v>400</v>
      </c>
      <c r="V28" s="42">
        <v>800</v>
      </c>
      <c r="W28" s="42">
        <v>0</v>
      </c>
      <c r="X28" s="42"/>
      <c r="Y28" s="42"/>
      <c r="Z28" s="42"/>
      <c r="AA28" s="42">
        <f t="shared" si="3"/>
        <v>800</v>
      </c>
      <c r="AB28" s="42">
        <v>1200</v>
      </c>
      <c r="AC28" s="42"/>
      <c r="AD28" s="42"/>
      <c r="AE28" s="42">
        <v>0</v>
      </c>
      <c r="AF28" s="42"/>
      <c r="AG28" s="42">
        <f t="shared" si="4"/>
        <v>1200</v>
      </c>
      <c r="AH28" s="42">
        <f t="shared" si="5"/>
        <v>2400</v>
      </c>
      <c r="AI28" s="42"/>
      <c r="AJ28" s="42"/>
      <c r="AK28" s="42">
        <f t="shared" si="10"/>
        <v>0</v>
      </c>
      <c r="AL28" s="42"/>
      <c r="AM28" s="42">
        <f t="shared" si="7"/>
        <v>2400</v>
      </c>
      <c r="AN28" s="42"/>
      <c r="AO28" s="42"/>
      <c r="AP28" s="42"/>
      <c r="AQ28" s="42"/>
      <c r="AR28" s="42"/>
      <c r="AS28" s="42"/>
      <c r="AT28" s="33">
        <f>AH28+AN28</f>
        <v>2400</v>
      </c>
      <c r="AU28" s="42"/>
      <c r="AV28" s="42"/>
      <c r="AW28" s="42"/>
      <c r="AX28" s="42"/>
      <c r="AY28" s="42">
        <f t="shared" si="8"/>
        <v>2400</v>
      </c>
    </row>
    <row r="29" spans="1:51" s="12" customFormat="1">
      <c r="A29" s="226"/>
      <c r="B29" s="3" t="s">
        <v>126</v>
      </c>
      <c r="C29" s="226"/>
      <c r="D29" s="226"/>
      <c r="E29" s="3"/>
      <c r="F29" s="3"/>
      <c r="G29" s="3"/>
      <c r="H29" s="282"/>
      <c r="I29" s="3"/>
      <c r="J29" s="42">
        <v>0</v>
      </c>
      <c r="K29" s="42"/>
      <c r="L29" s="42"/>
      <c r="M29" s="42">
        <v>0</v>
      </c>
      <c r="N29" s="42"/>
      <c r="O29" s="42">
        <f t="shared" si="9"/>
        <v>0</v>
      </c>
      <c r="P29" s="42">
        <v>0</v>
      </c>
      <c r="Q29" s="42"/>
      <c r="R29" s="42"/>
      <c r="S29" s="42">
        <v>0</v>
      </c>
      <c r="T29" s="42"/>
      <c r="U29" s="42">
        <f t="shared" si="2"/>
        <v>0</v>
      </c>
      <c r="V29" s="42">
        <v>10000</v>
      </c>
      <c r="W29" s="42">
        <v>0</v>
      </c>
      <c r="X29" s="42"/>
      <c r="Y29" s="42"/>
      <c r="Z29" s="42"/>
      <c r="AA29" s="42">
        <f t="shared" si="3"/>
        <v>10000</v>
      </c>
      <c r="AB29" s="42">
        <v>10000</v>
      </c>
      <c r="AC29" s="42"/>
      <c r="AD29" s="42"/>
      <c r="AE29" s="42">
        <v>0</v>
      </c>
      <c r="AF29" s="42"/>
      <c r="AG29" s="42">
        <f t="shared" si="4"/>
        <v>10000</v>
      </c>
      <c r="AH29" s="42">
        <f t="shared" si="5"/>
        <v>20000</v>
      </c>
      <c r="AI29" s="42"/>
      <c r="AJ29" s="42"/>
      <c r="AK29" s="42">
        <f t="shared" si="10"/>
        <v>0</v>
      </c>
      <c r="AL29" s="42"/>
      <c r="AM29" s="42">
        <f t="shared" si="7"/>
        <v>20000</v>
      </c>
      <c r="AN29" s="42"/>
      <c r="AO29" s="42"/>
      <c r="AP29" s="42"/>
      <c r="AQ29" s="42"/>
      <c r="AR29" s="42"/>
      <c r="AS29" s="42"/>
      <c r="AT29" s="33">
        <f>AH29+AN29</f>
        <v>20000</v>
      </c>
      <c r="AU29" s="42"/>
      <c r="AV29" s="42"/>
      <c r="AW29" s="42"/>
      <c r="AX29" s="42"/>
      <c r="AY29" s="42">
        <f t="shared" si="8"/>
        <v>20000</v>
      </c>
    </row>
    <row r="30" spans="1:51" s="12" customFormat="1">
      <c r="A30" s="226"/>
      <c r="B30" s="3" t="s">
        <v>119</v>
      </c>
      <c r="C30" s="226"/>
      <c r="D30" s="226"/>
      <c r="E30" s="3"/>
      <c r="F30" s="3"/>
      <c r="G30" s="3"/>
      <c r="H30" s="282"/>
      <c r="I30" s="3"/>
      <c r="J30" s="42">
        <v>0</v>
      </c>
      <c r="K30" s="42"/>
      <c r="L30" s="42"/>
      <c r="M30" s="42">
        <v>0</v>
      </c>
      <c r="N30" s="42"/>
      <c r="O30" s="42">
        <f t="shared" si="9"/>
        <v>0</v>
      </c>
      <c r="P30" s="42">
        <v>0</v>
      </c>
      <c r="Q30" s="42"/>
      <c r="R30" s="42"/>
      <c r="S30" s="42">
        <v>0</v>
      </c>
      <c r="T30" s="42"/>
      <c r="U30" s="42">
        <f t="shared" si="2"/>
        <v>0</v>
      </c>
      <c r="V30" s="42">
        <v>1250</v>
      </c>
      <c r="W30" s="42">
        <v>0</v>
      </c>
      <c r="X30" s="42"/>
      <c r="Y30" s="42"/>
      <c r="Z30" s="42"/>
      <c r="AA30" s="42">
        <f t="shared" si="3"/>
        <v>1250</v>
      </c>
      <c r="AB30" s="42">
        <v>1250</v>
      </c>
      <c r="AC30" s="42"/>
      <c r="AD30" s="42"/>
      <c r="AE30" s="42">
        <v>0</v>
      </c>
      <c r="AF30" s="42"/>
      <c r="AG30" s="42">
        <f t="shared" si="4"/>
        <v>1250</v>
      </c>
      <c r="AH30" s="42">
        <f t="shared" si="5"/>
        <v>2500</v>
      </c>
      <c r="AI30" s="42"/>
      <c r="AJ30" s="42"/>
      <c r="AK30" s="42">
        <f t="shared" si="10"/>
        <v>0</v>
      </c>
      <c r="AL30" s="42"/>
      <c r="AM30" s="42">
        <f t="shared" si="7"/>
        <v>2500</v>
      </c>
      <c r="AN30" s="42"/>
      <c r="AO30" s="42"/>
      <c r="AP30" s="42"/>
      <c r="AQ30" s="42"/>
      <c r="AR30" s="42"/>
      <c r="AS30" s="42"/>
      <c r="AT30" s="33">
        <f>AH30+AN30</f>
        <v>2500</v>
      </c>
      <c r="AU30" s="42"/>
      <c r="AV30" s="42"/>
      <c r="AW30" s="42"/>
      <c r="AX30" s="42"/>
      <c r="AY30" s="42">
        <f t="shared" si="8"/>
        <v>2500</v>
      </c>
    </row>
    <row r="31" spans="1:51" s="12" customFormat="1" ht="25.5">
      <c r="A31" s="216" t="s">
        <v>147</v>
      </c>
      <c r="B31" s="224" t="s">
        <v>127</v>
      </c>
      <c r="C31" s="226"/>
      <c r="D31" s="224" t="s">
        <v>248</v>
      </c>
      <c r="E31" s="3"/>
      <c r="F31" s="3">
        <v>8</v>
      </c>
      <c r="G31" s="3"/>
      <c r="H31" s="282"/>
      <c r="I31" s="3"/>
      <c r="J31" s="42">
        <v>0</v>
      </c>
      <c r="K31" s="42"/>
      <c r="L31" s="42"/>
      <c r="M31" s="42">
        <v>0</v>
      </c>
      <c r="N31" s="42"/>
      <c r="O31" s="42">
        <f t="shared" si="9"/>
        <v>0</v>
      </c>
      <c r="P31" s="42">
        <v>3729</v>
      </c>
      <c r="Q31" s="42"/>
      <c r="R31" s="42"/>
      <c r="S31" s="42">
        <v>0</v>
      </c>
      <c r="T31" s="42"/>
      <c r="U31" s="42">
        <f t="shared" si="2"/>
        <v>3729</v>
      </c>
      <c r="V31" s="42">
        <v>6130</v>
      </c>
      <c r="W31" s="42">
        <v>0</v>
      </c>
      <c r="X31" s="42"/>
      <c r="Y31" s="42"/>
      <c r="Z31" s="42"/>
      <c r="AA31" s="42">
        <f t="shared" si="3"/>
        <v>6130</v>
      </c>
      <c r="AB31" s="42">
        <v>4800</v>
      </c>
      <c r="AC31" s="42"/>
      <c r="AD31" s="42"/>
      <c r="AE31" s="42">
        <v>0</v>
      </c>
      <c r="AF31" s="42"/>
      <c r="AG31" s="42">
        <f t="shared" si="4"/>
        <v>4800</v>
      </c>
      <c r="AH31" s="42">
        <f t="shared" si="5"/>
        <v>14659</v>
      </c>
      <c r="AI31" s="42"/>
      <c r="AJ31" s="42"/>
      <c r="AK31" s="42">
        <f t="shared" si="10"/>
        <v>0</v>
      </c>
      <c r="AL31" s="42"/>
      <c r="AM31" s="42">
        <f t="shared" si="7"/>
        <v>14659</v>
      </c>
      <c r="AN31" s="42"/>
      <c r="AO31" s="42"/>
      <c r="AP31" s="42"/>
      <c r="AQ31" s="42"/>
      <c r="AR31" s="42"/>
      <c r="AS31" s="42"/>
      <c r="AT31" s="33">
        <f>AH31+AN31</f>
        <v>14659</v>
      </c>
      <c r="AU31" s="42"/>
      <c r="AV31" s="42"/>
      <c r="AW31" s="42"/>
      <c r="AX31" s="42"/>
      <c r="AY31" s="42">
        <f t="shared" si="8"/>
        <v>14659</v>
      </c>
    </row>
    <row r="32" spans="1:51" s="12" customFormat="1">
      <c r="A32" s="216" t="s">
        <v>148</v>
      </c>
      <c r="B32" s="3" t="s">
        <v>128</v>
      </c>
      <c r="C32" s="226"/>
      <c r="D32" s="224" t="s">
        <v>248</v>
      </c>
      <c r="E32" s="3"/>
      <c r="F32" s="3">
        <v>8</v>
      </c>
      <c r="G32" s="3"/>
      <c r="H32" s="283"/>
      <c r="I32" s="3"/>
      <c r="J32" s="42">
        <v>0</v>
      </c>
      <c r="K32" s="42"/>
      <c r="L32" s="42"/>
      <c r="M32" s="42">
        <v>0</v>
      </c>
      <c r="N32" s="42"/>
      <c r="O32" s="42">
        <f t="shared" si="9"/>
        <v>0</v>
      </c>
      <c r="P32" s="42">
        <v>0</v>
      </c>
      <c r="Q32" s="42"/>
      <c r="R32" s="42"/>
      <c r="S32" s="42">
        <v>0</v>
      </c>
      <c r="T32" s="42"/>
      <c r="U32" s="42">
        <f t="shared" si="2"/>
        <v>0</v>
      </c>
      <c r="V32" s="42">
        <v>8000</v>
      </c>
      <c r="W32" s="42">
        <v>0</v>
      </c>
      <c r="X32" s="42"/>
      <c r="Y32" s="42"/>
      <c r="Z32" s="42"/>
      <c r="AA32" s="42">
        <f t="shared" si="3"/>
        <v>8000</v>
      </c>
      <c r="AB32" s="42">
        <v>8000</v>
      </c>
      <c r="AC32" s="42"/>
      <c r="AD32" s="42"/>
      <c r="AE32" s="42">
        <v>0</v>
      </c>
      <c r="AF32" s="42"/>
      <c r="AG32" s="42">
        <f t="shared" si="4"/>
        <v>8000</v>
      </c>
      <c r="AH32" s="42">
        <f t="shared" si="5"/>
        <v>16000</v>
      </c>
      <c r="AI32" s="42"/>
      <c r="AJ32" s="42"/>
      <c r="AK32" s="42">
        <f t="shared" si="10"/>
        <v>0</v>
      </c>
      <c r="AL32" s="42"/>
      <c r="AM32" s="42">
        <f t="shared" si="7"/>
        <v>16000</v>
      </c>
      <c r="AN32" s="42"/>
      <c r="AO32" s="42"/>
      <c r="AP32" s="42"/>
      <c r="AQ32" s="42"/>
      <c r="AR32" s="42"/>
      <c r="AS32" s="42"/>
      <c r="AT32" s="42">
        <f>AN32+AH32</f>
        <v>16000</v>
      </c>
      <c r="AU32" s="42"/>
      <c r="AV32" s="42"/>
      <c r="AW32" s="42"/>
      <c r="AX32" s="42"/>
      <c r="AY32" s="42">
        <f t="shared" si="8"/>
        <v>16000</v>
      </c>
    </row>
    <row r="33" spans="1:51" s="12" customFormat="1" ht="25.5">
      <c r="A33" s="216" t="s">
        <v>70</v>
      </c>
      <c r="B33" s="3"/>
      <c r="C33" s="3"/>
      <c r="D33" s="3"/>
      <c r="E33" s="3"/>
      <c r="F33" s="3"/>
      <c r="G33" s="3"/>
      <c r="H33" s="15"/>
      <c r="I33" s="3"/>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row>
    <row r="34" spans="1:51" s="12" customFormat="1">
      <c r="A34" s="216" t="s">
        <v>110</v>
      </c>
      <c r="B34" s="3"/>
      <c r="C34" s="3"/>
      <c r="D34" s="3"/>
      <c r="E34" s="3"/>
      <c r="F34" s="3"/>
      <c r="G34" s="3"/>
      <c r="H34" s="3"/>
      <c r="I34" s="3"/>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row>
    <row r="35" spans="1:51" s="12" customFormat="1" ht="38.25">
      <c r="A35" s="210" t="s">
        <v>234</v>
      </c>
      <c r="B35" s="3"/>
      <c r="C35" s="3"/>
      <c r="D35" s="3"/>
      <c r="E35" s="3"/>
      <c r="F35" s="3"/>
      <c r="G35" s="3"/>
      <c r="H35" s="3"/>
      <c r="I35" s="3"/>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row>
    <row r="36" spans="1:51" s="27" customFormat="1" ht="25.5">
      <c r="A36" s="28" t="s">
        <v>149</v>
      </c>
      <c r="B36" s="3"/>
      <c r="C36" s="10"/>
      <c r="D36" s="10"/>
      <c r="E36" s="10"/>
      <c r="F36" s="10"/>
      <c r="G36" s="10"/>
      <c r="H36" s="10"/>
      <c r="I36" s="10"/>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row>
    <row r="37" spans="1:51" s="27" customFormat="1" ht="25.5">
      <c r="A37" s="28" t="s">
        <v>133</v>
      </c>
      <c r="B37" s="3" t="s">
        <v>74</v>
      </c>
      <c r="C37" s="216" t="s">
        <v>214</v>
      </c>
      <c r="D37" s="3" t="s">
        <v>64</v>
      </c>
      <c r="E37" s="10"/>
      <c r="F37" s="3">
        <v>8</v>
      </c>
      <c r="G37" s="10"/>
      <c r="H37" s="216" t="s">
        <v>268</v>
      </c>
      <c r="I37" s="10"/>
      <c r="J37" s="46">
        <v>721400</v>
      </c>
      <c r="K37" s="221"/>
      <c r="L37" s="221"/>
      <c r="M37" s="221"/>
      <c r="N37" s="221"/>
      <c r="O37" s="42">
        <f>SUM(J37:N37)</f>
        <v>721400</v>
      </c>
      <c r="P37" s="46">
        <v>625000</v>
      </c>
      <c r="Q37" s="221"/>
      <c r="R37" s="221"/>
      <c r="S37" s="221"/>
      <c r="T37" s="221"/>
      <c r="U37" s="42">
        <f>SUM(P37:T37)</f>
        <v>625000</v>
      </c>
      <c r="V37" s="46">
        <v>625000</v>
      </c>
      <c r="W37" s="221"/>
      <c r="X37" s="221"/>
      <c r="Y37" s="221"/>
      <c r="Z37" s="221"/>
      <c r="AA37" s="42">
        <f>SUM(V37:Z37)</f>
        <v>625000</v>
      </c>
      <c r="AB37" s="46">
        <v>625000</v>
      </c>
      <c r="AC37" s="221"/>
      <c r="AD37" s="221"/>
      <c r="AE37" s="221"/>
      <c r="AF37" s="221"/>
      <c r="AG37" s="42">
        <f>SUM(AB37:AF37)</f>
        <v>625000</v>
      </c>
      <c r="AH37" s="42">
        <f>J37+P37+V37+AB37</f>
        <v>2596400</v>
      </c>
      <c r="AI37" s="221"/>
      <c r="AJ37" s="221"/>
      <c r="AK37" s="221"/>
      <c r="AL37" s="221"/>
      <c r="AM37" s="42">
        <f>SUM(AH37:AL37)</f>
        <v>2596400</v>
      </c>
      <c r="AN37" s="46">
        <v>625000</v>
      </c>
      <c r="AO37" s="221"/>
      <c r="AP37" s="221"/>
      <c r="AQ37" s="221"/>
      <c r="AR37" s="221"/>
      <c r="AS37" s="33">
        <f>SUM(AN37:AR37)</f>
        <v>625000</v>
      </c>
      <c r="AT37" s="33">
        <f>AH37+AN37</f>
        <v>3221400</v>
      </c>
      <c r="AU37" s="221"/>
      <c r="AV37" s="221"/>
      <c r="AW37" s="221"/>
      <c r="AX37" s="221"/>
      <c r="AY37" s="33">
        <f>SUM(AT37:AX37)</f>
        <v>3221400</v>
      </c>
    </row>
    <row r="38" spans="1:51" s="27" customFormat="1" ht="25.5">
      <c r="A38" s="28" t="s">
        <v>150</v>
      </c>
      <c r="B38" s="3"/>
      <c r="C38" s="10"/>
      <c r="D38" s="10"/>
      <c r="E38" s="10"/>
      <c r="F38" s="10"/>
      <c r="G38" s="10"/>
      <c r="H38" s="10"/>
      <c r="I38" s="10"/>
      <c r="J38" s="46"/>
      <c r="K38" s="221"/>
      <c r="L38" s="221"/>
      <c r="M38" s="221"/>
      <c r="N38" s="221"/>
      <c r="O38" s="42"/>
      <c r="P38" s="46"/>
      <c r="Q38" s="221"/>
      <c r="R38" s="221"/>
      <c r="S38" s="221"/>
      <c r="T38" s="221"/>
      <c r="U38" s="221"/>
      <c r="V38" s="46"/>
      <c r="W38" s="221"/>
      <c r="X38" s="221"/>
      <c r="Y38" s="221"/>
      <c r="Z38" s="221"/>
      <c r="AA38" s="42"/>
      <c r="AB38" s="46"/>
      <c r="AC38" s="221"/>
      <c r="AD38" s="221"/>
      <c r="AE38" s="221"/>
      <c r="AF38" s="221"/>
      <c r="AG38" s="221"/>
      <c r="AH38" s="221"/>
      <c r="AI38" s="221"/>
      <c r="AJ38" s="221"/>
      <c r="AK38" s="221"/>
      <c r="AL38" s="221"/>
      <c r="AM38" s="221"/>
      <c r="AN38" s="46"/>
      <c r="AO38" s="221"/>
      <c r="AP38" s="221"/>
      <c r="AQ38" s="221"/>
      <c r="AR38" s="221"/>
      <c r="AS38" s="221"/>
      <c r="AT38" s="221"/>
      <c r="AU38" s="221"/>
      <c r="AV38" s="221"/>
      <c r="AW38" s="221"/>
      <c r="AX38" s="221"/>
      <c r="AY38" s="221"/>
    </row>
    <row r="39" spans="1:51" s="27" customFormat="1" ht="25.5">
      <c r="A39" s="28" t="s">
        <v>240</v>
      </c>
      <c r="B39" s="3" t="s">
        <v>74</v>
      </c>
      <c r="C39" s="216" t="s">
        <v>215</v>
      </c>
      <c r="D39" s="3" t="s">
        <v>64</v>
      </c>
      <c r="E39" s="10"/>
      <c r="F39" s="3">
        <v>8</v>
      </c>
      <c r="G39" s="10"/>
      <c r="H39" s="216" t="s">
        <v>268</v>
      </c>
      <c r="I39" s="10"/>
      <c r="J39" s="46">
        <v>6576400</v>
      </c>
      <c r="K39" s="221"/>
      <c r="L39" s="221"/>
      <c r="M39" s="221"/>
      <c r="N39" s="221"/>
      <c r="O39" s="42">
        <f>SUM(J39:N39)</f>
        <v>6576400</v>
      </c>
      <c r="P39" s="46">
        <v>0</v>
      </c>
      <c r="Q39" s="221"/>
      <c r="R39" s="221"/>
      <c r="S39" s="221"/>
      <c r="T39" s="221"/>
      <c r="U39" s="42">
        <f>SUM(P39:T39)</f>
        <v>0</v>
      </c>
      <c r="V39" s="46">
        <v>0</v>
      </c>
      <c r="W39" s="221"/>
      <c r="X39" s="221"/>
      <c r="Y39" s="221"/>
      <c r="Z39" s="221"/>
      <c r="AA39" s="42">
        <f>SUM(V39:Z39)</f>
        <v>0</v>
      </c>
      <c r="AB39" s="46">
        <v>0</v>
      </c>
      <c r="AC39" s="221"/>
      <c r="AD39" s="221"/>
      <c r="AE39" s="221"/>
      <c r="AF39" s="221"/>
      <c r="AG39" s="42">
        <f>SUM(AB39:AF39)</f>
        <v>0</v>
      </c>
      <c r="AH39" s="42">
        <f>J39+P39+V39+AB39</f>
        <v>6576400</v>
      </c>
      <c r="AI39" s="221"/>
      <c r="AJ39" s="221"/>
      <c r="AK39" s="221"/>
      <c r="AL39" s="221"/>
      <c r="AM39" s="42">
        <f>SUM(AH39:AL39)</f>
        <v>6576400</v>
      </c>
      <c r="AN39" s="46">
        <v>0</v>
      </c>
      <c r="AO39" s="221"/>
      <c r="AP39" s="221"/>
      <c r="AQ39" s="221"/>
      <c r="AR39" s="221"/>
      <c r="AS39" s="33">
        <f>SUM(AN39:AR39)</f>
        <v>0</v>
      </c>
      <c r="AT39" s="33">
        <f>AH39+AN39</f>
        <v>6576400</v>
      </c>
      <c r="AU39" s="221"/>
      <c r="AV39" s="221"/>
      <c r="AW39" s="221"/>
      <c r="AX39" s="221"/>
      <c r="AY39" s="33">
        <f>SUM(AT39:AX39)</f>
        <v>6576400</v>
      </c>
    </row>
    <row r="40" spans="1:51" s="12" customFormat="1" ht="25.5">
      <c r="A40" s="216" t="s">
        <v>129</v>
      </c>
      <c r="B40" s="3"/>
      <c r="C40" s="3"/>
      <c r="D40" s="3"/>
      <c r="E40" s="3"/>
      <c r="F40" s="3"/>
      <c r="G40" s="3"/>
      <c r="H40" s="3"/>
      <c r="I40" s="3"/>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row>
    <row r="41" spans="1:51" s="12" customFormat="1" ht="25.5">
      <c r="A41" s="24" t="s">
        <v>131</v>
      </c>
      <c r="B41" s="3"/>
      <c r="C41" s="3"/>
      <c r="D41" s="3"/>
      <c r="E41" s="3"/>
      <c r="F41" s="3"/>
      <c r="G41" s="3"/>
      <c r="H41" s="3"/>
      <c r="I41" s="3"/>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row>
    <row r="42" spans="1:51" ht="182.25" customHeight="1">
      <c r="A42" s="224" t="s">
        <v>275</v>
      </c>
      <c r="B42" s="224" t="s">
        <v>76</v>
      </c>
      <c r="C42" s="216" t="s">
        <v>77</v>
      </c>
      <c r="D42" s="3" t="s">
        <v>64</v>
      </c>
      <c r="E42" s="3"/>
      <c r="F42" s="3">
        <v>8</v>
      </c>
      <c r="G42" s="3"/>
      <c r="H42" s="216" t="s">
        <v>268</v>
      </c>
      <c r="I42" s="3"/>
      <c r="J42" s="33">
        <v>2000000</v>
      </c>
      <c r="K42" s="33"/>
      <c r="L42" s="33"/>
      <c r="M42" s="33"/>
      <c r="N42" s="33"/>
      <c r="O42" s="33">
        <f>SUM(J42:N42)</f>
        <v>2000000</v>
      </c>
      <c r="P42" s="33">
        <v>2000000</v>
      </c>
      <c r="Q42" s="33"/>
      <c r="R42" s="33"/>
      <c r="S42" s="33"/>
      <c r="T42" s="33"/>
      <c r="U42" s="33">
        <f>SUM(P42:T42)</f>
        <v>2000000</v>
      </c>
      <c r="V42" s="33">
        <v>2000000</v>
      </c>
      <c r="W42" s="33"/>
      <c r="X42" s="33"/>
      <c r="Y42" s="33"/>
      <c r="Z42" s="33"/>
      <c r="AA42" s="33">
        <f>SUM(V42:Z42)</f>
        <v>2000000</v>
      </c>
      <c r="AB42" s="33">
        <v>2000000</v>
      </c>
      <c r="AC42" s="33"/>
      <c r="AD42" s="33"/>
      <c r="AE42" s="33"/>
      <c r="AF42" s="33"/>
      <c r="AG42" s="33">
        <f>SUM(AB42:AF42)</f>
        <v>2000000</v>
      </c>
      <c r="AH42" s="33">
        <f>J42+P42+V42+AB42</f>
        <v>8000000</v>
      </c>
      <c r="AI42" s="33"/>
      <c r="AJ42" s="33">
        <f>L42+R42+X42+AD42</f>
        <v>0</v>
      </c>
      <c r="AK42" s="33">
        <f>M42+S42+Y42+AE42</f>
        <v>0</v>
      </c>
      <c r="AL42" s="33"/>
      <c r="AM42" s="33">
        <f>O42+U42+AA42+AG42</f>
        <v>8000000</v>
      </c>
      <c r="AN42" s="33"/>
      <c r="AO42" s="33"/>
      <c r="AP42" s="33"/>
      <c r="AQ42" s="33"/>
      <c r="AR42" s="33"/>
      <c r="AS42" s="33">
        <f>SUM(AN42:AR42)</f>
        <v>0</v>
      </c>
      <c r="AT42" s="33">
        <f>AH42+AN42</f>
        <v>8000000</v>
      </c>
      <c r="AU42" s="33">
        <f>AI42+AO42</f>
        <v>0</v>
      </c>
      <c r="AV42" s="33">
        <f>AJ42+AP42</f>
        <v>0</v>
      </c>
      <c r="AW42" s="33">
        <f>AK42+AQ42</f>
        <v>0</v>
      </c>
      <c r="AX42" s="33">
        <f>AL42+AR42</f>
        <v>0</v>
      </c>
      <c r="AY42" s="33">
        <f>SUM(AT42:AX42)</f>
        <v>8000000</v>
      </c>
    </row>
    <row r="43" spans="1:51" s="12" customFormat="1" ht="25.5">
      <c r="A43" s="216" t="s">
        <v>151</v>
      </c>
      <c r="B43" s="3"/>
      <c r="C43" s="3"/>
      <c r="D43" s="3"/>
      <c r="E43" s="3"/>
      <c r="F43" s="3"/>
      <c r="G43" s="3"/>
      <c r="H43" s="3"/>
      <c r="I43" s="3"/>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row>
    <row r="44" spans="1:51" s="12" customFormat="1" ht="25.5">
      <c r="A44" s="216" t="s">
        <v>152</v>
      </c>
      <c r="B44" s="3"/>
      <c r="C44" s="3"/>
      <c r="D44" s="3"/>
      <c r="E44" s="3"/>
      <c r="F44" s="3"/>
      <c r="G44" s="3"/>
      <c r="H44" s="3"/>
      <c r="I44" s="3"/>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row>
    <row r="45" spans="1:51" s="12" customFormat="1" ht="102">
      <c r="A45" s="2" t="s">
        <v>78</v>
      </c>
      <c r="B45" s="2" t="s">
        <v>79</v>
      </c>
      <c r="C45" s="2" t="s">
        <v>80</v>
      </c>
      <c r="D45" s="2" t="s">
        <v>64</v>
      </c>
      <c r="E45" s="3"/>
      <c r="F45" s="3">
        <v>8</v>
      </c>
      <c r="G45" s="3"/>
      <c r="H45" s="216" t="s">
        <v>268</v>
      </c>
      <c r="I45" s="3"/>
      <c r="J45" s="33">
        <v>1752739.0689999999</v>
      </c>
      <c r="K45" s="33"/>
      <c r="L45" s="33"/>
      <c r="M45" s="33"/>
      <c r="N45" s="33"/>
      <c r="O45" s="33">
        <f>SUM(J45:N45)</f>
        <v>1752739.0689999999</v>
      </c>
      <c r="P45" s="33">
        <v>1011489.23</v>
      </c>
      <c r="Q45" s="33"/>
      <c r="R45" s="33"/>
      <c r="S45" s="33"/>
      <c r="T45" s="33"/>
      <c r="U45" s="33">
        <f>SUM(P45:T45)</f>
        <v>1011489.23</v>
      </c>
      <c r="V45" s="33">
        <v>2052699.3359999999</v>
      </c>
      <c r="W45" s="33"/>
      <c r="X45" s="33"/>
      <c r="Y45" s="33"/>
      <c r="Z45" s="33"/>
      <c r="AA45" s="33">
        <f>SUM(V45:Z45)</f>
        <v>2052699.3359999999</v>
      </c>
      <c r="AB45" s="33">
        <v>1100472.399</v>
      </c>
      <c r="AC45" s="33"/>
      <c r="AD45" s="33"/>
      <c r="AE45" s="33"/>
      <c r="AF45" s="33"/>
      <c r="AG45" s="33">
        <f>SUM(AB45:AF45)</f>
        <v>1100472.399</v>
      </c>
      <c r="AH45" s="33">
        <f>J45+P45+V45+AB45</f>
        <v>5917400.034</v>
      </c>
      <c r="AI45" s="33"/>
      <c r="AJ45" s="33">
        <f>L45+R45+X45+AD45</f>
        <v>0</v>
      </c>
      <c r="AK45" s="33">
        <f>M45+S45+Y45+AE45</f>
        <v>0</v>
      </c>
      <c r="AL45" s="33"/>
      <c r="AM45" s="33">
        <f>O45+U45+AA45+AG45</f>
        <v>5917400.034</v>
      </c>
      <c r="AN45" s="33">
        <v>4394775</v>
      </c>
      <c r="AO45" s="33"/>
      <c r="AP45" s="33"/>
      <c r="AQ45" s="33"/>
      <c r="AR45" s="33"/>
      <c r="AS45" s="33">
        <f>SUM(AN45:AR45)</f>
        <v>4394775</v>
      </c>
      <c r="AT45" s="33">
        <f>AH45+AN45</f>
        <v>10312175.034</v>
      </c>
      <c r="AU45" s="33">
        <f t="shared" ref="AU45:AX46" si="11">AI45+AO45</f>
        <v>0</v>
      </c>
      <c r="AV45" s="33">
        <f t="shared" si="11"/>
        <v>0</v>
      </c>
      <c r="AW45" s="33">
        <f t="shared" si="11"/>
        <v>0</v>
      </c>
      <c r="AX45" s="33">
        <f t="shared" si="11"/>
        <v>0</v>
      </c>
      <c r="AY45" s="33">
        <f>SUM(AT45:AX45)</f>
        <v>10312175.034</v>
      </c>
    </row>
    <row r="46" spans="1:51" s="12" customFormat="1" ht="89.25">
      <c r="A46" s="2" t="s">
        <v>135</v>
      </c>
      <c r="B46" s="2" t="s">
        <v>79</v>
      </c>
      <c r="C46" s="2" t="s">
        <v>81</v>
      </c>
      <c r="D46" s="2" t="s">
        <v>64</v>
      </c>
      <c r="E46" s="3"/>
      <c r="F46" s="3">
        <v>8</v>
      </c>
      <c r="G46" s="3"/>
      <c r="H46" s="216" t="s">
        <v>268</v>
      </c>
      <c r="I46" s="3"/>
      <c r="J46" s="33">
        <v>313926.70199999999</v>
      </c>
      <c r="K46" s="33"/>
      <c r="L46" s="33"/>
      <c r="M46" s="33"/>
      <c r="N46" s="33"/>
      <c r="O46" s="33">
        <f>SUM(J46:N46)</f>
        <v>313926.70199999999</v>
      </c>
      <c r="P46" s="33">
        <v>330627.08100000001</v>
      </c>
      <c r="Q46" s="33"/>
      <c r="R46" s="33"/>
      <c r="S46" s="33"/>
      <c r="T46" s="33"/>
      <c r="U46" s="33">
        <f>SUM(P46:T46)</f>
        <v>330627.08100000001</v>
      </c>
      <c r="V46" s="33">
        <v>345661.15299999999</v>
      </c>
      <c r="W46" s="33"/>
      <c r="X46" s="33"/>
      <c r="Y46" s="33"/>
      <c r="Z46" s="33"/>
      <c r="AA46" s="33">
        <f>SUM(V46:Z46)</f>
        <v>345661.15299999999</v>
      </c>
      <c r="AB46" s="33">
        <v>307223.83600000001</v>
      </c>
      <c r="AC46" s="33"/>
      <c r="AD46" s="33"/>
      <c r="AE46" s="33"/>
      <c r="AF46" s="33"/>
      <c r="AG46" s="33">
        <f>SUM(AB46:AF46)</f>
        <v>307223.83600000001</v>
      </c>
      <c r="AH46" s="33">
        <f>J46+P46+V46+AB46</f>
        <v>1297438.7719999999</v>
      </c>
      <c r="AI46" s="33"/>
      <c r="AJ46" s="33">
        <f>L46+R46+X46+AD46</f>
        <v>0</v>
      </c>
      <c r="AK46" s="33">
        <f>M46+S46+Y46+AE46</f>
        <v>0</v>
      </c>
      <c r="AL46" s="33"/>
      <c r="AM46" s="33">
        <f>O46+U46+AA46+AG46</f>
        <v>1297438.7719999999</v>
      </c>
      <c r="AN46" s="33">
        <f>'[1]Annex B'!$AP$57</f>
        <v>3007452</v>
      </c>
      <c r="AO46" s="33"/>
      <c r="AP46" s="33"/>
      <c r="AQ46" s="33"/>
      <c r="AR46" s="33"/>
      <c r="AS46" s="33">
        <f>SUM(AN46:AR46)</f>
        <v>3007452</v>
      </c>
      <c r="AT46" s="33">
        <f>AH46+AN46</f>
        <v>4304890.7719999999</v>
      </c>
      <c r="AU46" s="33">
        <f t="shared" si="11"/>
        <v>0</v>
      </c>
      <c r="AV46" s="33">
        <f t="shared" si="11"/>
        <v>0</v>
      </c>
      <c r="AW46" s="33">
        <f t="shared" si="11"/>
        <v>0</v>
      </c>
      <c r="AX46" s="33">
        <f t="shared" si="11"/>
        <v>0</v>
      </c>
      <c r="AY46" s="33">
        <f>SUM(AT46:AX46)</f>
        <v>4304890.7719999999</v>
      </c>
    </row>
    <row r="47" spans="1:51" s="12" customFormat="1" ht="25.5">
      <c r="A47" s="216" t="s">
        <v>60</v>
      </c>
      <c r="B47" s="3"/>
      <c r="C47" s="3"/>
      <c r="D47" s="3"/>
      <c r="E47" s="3"/>
      <c r="F47" s="3"/>
      <c r="G47" s="3"/>
      <c r="H47" s="3"/>
      <c r="I47" s="3"/>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row>
    <row r="48" spans="1:51" s="12" customFormat="1" ht="25.5">
      <c r="A48" s="24" t="s">
        <v>61</v>
      </c>
      <c r="B48" s="3"/>
      <c r="C48" s="218"/>
      <c r="D48" s="3"/>
      <c r="E48" s="3"/>
      <c r="F48" s="218"/>
      <c r="G48" s="218"/>
      <c r="H48" s="218"/>
      <c r="I48" s="218"/>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row>
    <row r="49" spans="1:51" s="12" customFormat="1" ht="25.5">
      <c r="A49" s="216" t="s">
        <v>181</v>
      </c>
      <c r="B49" s="224" t="s">
        <v>62</v>
      </c>
      <c r="C49" s="216" t="s">
        <v>63</v>
      </c>
      <c r="D49" s="3" t="s">
        <v>64</v>
      </c>
      <c r="E49" s="3"/>
      <c r="F49" s="3" t="s">
        <v>233</v>
      </c>
      <c r="G49" s="3">
        <v>5</v>
      </c>
      <c r="H49" s="216" t="s">
        <v>268</v>
      </c>
      <c r="I49" s="3"/>
      <c r="J49" s="42"/>
      <c r="K49" s="42"/>
      <c r="L49" s="42"/>
      <c r="M49" s="42"/>
      <c r="N49" s="42"/>
      <c r="O49" s="42">
        <f>SUM(J49:N49)</f>
        <v>0</v>
      </c>
      <c r="P49" s="42">
        <v>167716.22</v>
      </c>
      <c r="Q49" s="42"/>
      <c r="R49" s="42"/>
      <c r="S49" s="42"/>
      <c r="T49" s="42"/>
      <c r="U49" s="42">
        <f>SUM(P49:T49)</f>
        <v>167716.22</v>
      </c>
      <c r="V49" s="42">
        <v>93852.72</v>
      </c>
      <c r="W49" s="42"/>
      <c r="X49" s="42"/>
      <c r="Y49" s="42"/>
      <c r="Z49" s="42"/>
      <c r="AA49" s="42">
        <f>SUM(V49:Z49)</f>
        <v>93852.72</v>
      </c>
      <c r="AB49" s="42">
        <v>298805.71999999997</v>
      </c>
      <c r="AC49" s="42"/>
      <c r="AD49" s="42"/>
      <c r="AE49" s="42"/>
      <c r="AF49" s="42"/>
      <c r="AG49" s="42">
        <f>SUM(AB49:AF49)</f>
        <v>298805.71999999997</v>
      </c>
      <c r="AH49" s="42">
        <f>J49+P49+V49+AB49</f>
        <v>560374.65999999992</v>
      </c>
      <c r="AI49" s="42">
        <f>K49+Q49+W49+AC49</f>
        <v>0</v>
      </c>
      <c r="AJ49" s="42"/>
      <c r="AK49" s="42">
        <f>M49+S49+Y49+AE49</f>
        <v>0</v>
      </c>
      <c r="AL49" s="42"/>
      <c r="AM49" s="42">
        <f>SUM(AH49:AL49)</f>
        <v>560374.65999999992</v>
      </c>
      <c r="AN49" s="42"/>
      <c r="AO49" s="42"/>
      <c r="AP49" s="42"/>
      <c r="AQ49" s="42"/>
      <c r="AR49" s="42"/>
      <c r="AS49" s="42">
        <f>SUM(AN49:AR49)</f>
        <v>0</v>
      </c>
      <c r="AT49" s="33">
        <f>AH49+AN49</f>
        <v>560374.65999999992</v>
      </c>
      <c r="AU49" s="42"/>
      <c r="AV49" s="42"/>
      <c r="AW49" s="42"/>
      <c r="AX49" s="42"/>
      <c r="AY49" s="42">
        <f>AS49+AM49</f>
        <v>560374.65999999992</v>
      </c>
    </row>
    <row r="50" spans="1:51" s="12" customFormat="1" ht="25.5">
      <c r="A50" s="216" t="s">
        <v>71</v>
      </c>
      <c r="B50" s="224" t="s">
        <v>62</v>
      </c>
      <c r="C50" s="216" t="s">
        <v>65</v>
      </c>
      <c r="D50" s="3" t="s">
        <v>64</v>
      </c>
      <c r="E50" s="3"/>
      <c r="F50" s="3" t="s">
        <v>233</v>
      </c>
      <c r="G50" s="3">
        <v>5</v>
      </c>
      <c r="H50" s="216" t="s">
        <v>268</v>
      </c>
      <c r="I50" s="3"/>
      <c r="J50" s="42">
        <f>120488/2</f>
        <v>60244</v>
      </c>
      <c r="K50" s="42"/>
      <c r="L50" s="42"/>
      <c r="M50" s="42"/>
      <c r="N50" s="42"/>
      <c r="O50" s="42">
        <f>SUM(J50:N50)</f>
        <v>60244</v>
      </c>
      <c r="P50" s="42">
        <v>80244</v>
      </c>
      <c r="Q50" s="42"/>
      <c r="R50" s="42"/>
      <c r="S50" s="42"/>
      <c r="T50" s="42"/>
      <c r="U50" s="42">
        <f>SUM(P50:T50)</f>
        <v>80244</v>
      </c>
      <c r="V50" s="42">
        <v>80244</v>
      </c>
      <c r="W50" s="42"/>
      <c r="X50" s="42"/>
      <c r="Y50" s="42"/>
      <c r="Z50" s="42"/>
      <c r="AA50" s="42">
        <f>SUM(V50:Z50)</f>
        <v>80244</v>
      </c>
      <c r="AB50" s="42">
        <v>80244</v>
      </c>
      <c r="AC50" s="42"/>
      <c r="AD50" s="42"/>
      <c r="AE50" s="42"/>
      <c r="AF50" s="42"/>
      <c r="AG50" s="42">
        <f>SUM(AB50:AF50)</f>
        <v>80244</v>
      </c>
      <c r="AH50" s="42">
        <f>J50+P50+V50+AB50</f>
        <v>300976</v>
      </c>
      <c r="AI50" s="42">
        <f>K50+Q50+W50+AC50</f>
        <v>0</v>
      </c>
      <c r="AJ50" s="42"/>
      <c r="AK50" s="42">
        <f>M50+S50+Y50+AE50</f>
        <v>0</v>
      </c>
      <c r="AL50" s="42"/>
      <c r="AM50" s="42">
        <f>SUM(AH50:AL50)</f>
        <v>300976</v>
      </c>
      <c r="AN50" s="42"/>
      <c r="AO50" s="42"/>
      <c r="AP50" s="42"/>
      <c r="AQ50" s="42"/>
      <c r="AR50" s="42"/>
      <c r="AS50" s="42">
        <f>SUM(AN50:AR50)</f>
        <v>0</v>
      </c>
      <c r="AT50" s="33">
        <f>AH50+AN50</f>
        <v>300976</v>
      </c>
      <c r="AU50" s="42"/>
      <c r="AV50" s="42"/>
      <c r="AW50" s="42"/>
      <c r="AX50" s="42"/>
      <c r="AY50" s="42">
        <f>AS50+AM50</f>
        <v>300976</v>
      </c>
    </row>
    <row r="51" spans="1:51" s="12" customFormat="1" ht="38.25">
      <c r="A51" s="216" t="s">
        <v>111</v>
      </c>
      <c r="B51" s="3"/>
      <c r="C51" s="3"/>
      <c r="D51" s="3"/>
      <c r="E51" s="3"/>
      <c r="F51" s="3"/>
      <c r="G51" s="3"/>
      <c r="H51" s="3"/>
      <c r="I51" s="3"/>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row>
    <row r="52" spans="1:51" s="12" customFormat="1" ht="38.25">
      <c r="A52" s="24" t="s">
        <v>235</v>
      </c>
      <c r="B52" s="3"/>
      <c r="C52" s="3"/>
      <c r="D52" s="3"/>
      <c r="E52" s="3"/>
      <c r="F52" s="3"/>
      <c r="G52" s="3"/>
      <c r="H52" s="3"/>
      <c r="I52" s="3"/>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row>
    <row r="53" spans="1:51" s="12" customFormat="1" ht="25.5">
      <c r="A53" s="211" t="s">
        <v>153</v>
      </c>
      <c r="B53" s="10"/>
      <c r="C53" s="10"/>
      <c r="D53" s="10"/>
      <c r="E53" s="10"/>
      <c r="F53" s="10"/>
      <c r="G53" s="10"/>
      <c r="H53" s="10"/>
      <c r="I53" s="10"/>
      <c r="J53" s="221"/>
      <c r="K53" s="221"/>
      <c r="L53" s="221"/>
      <c r="M53" s="221"/>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row>
    <row r="54" spans="1:51" s="215" customFormat="1" ht="51">
      <c r="A54" s="216" t="s">
        <v>134</v>
      </c>
      <c r="B54" s="28" t="s">
        <v>74</v>
      </c>
      <c r="C54" s="216" t="s">
        <v>217</v>
      </c>
      <c r="D54" s="3" t="s">
        <v>64</v>
      </c>
      <c r="E54" s="10"/>
      <c r="F54" s="3">
        <v>8</v>
      </c>
      <c r="G54" s="10"/>
      <c r="H54" s="216" t="s">
        <v>269</v>
      </c>
      <c r="I54" s="10"/>
      <c r="J54" s="33">
        <v>135990</v>
      </c>
      <c r="K54" s="221"/>
      <c r="L54" s="221"/>
      <c r="M54" s="221"/>
      <c r="N54" s="42"/>
      <c r="O54" s="42">
        <f>SUM(J54:N54)</f>
        <v>135990</v>
      </c>
      <c r="P54" s="33">
        <v>9399300</v>
      </c>
      <c r="Q54" s="42"/>
      <c r="R54" s="42"/>
      <c r="S54" s="42"/>
      <c r="T54" s="42"/>
      <c r="U54" s="42">
        <f>SUM(P54:T54)</f>
        <v>9399300</v>
      </c>
      <c r="V54" s="33">
        <v>9399300</v>
      </c>
      <c r="W54" s="42"/>
      <c r="X54" s="42"/>
      <c r="Y54" s="42"/>
      <c r="Z54" s="42"/>
      <c r="AA54" s="42">
        <f>SUM(V54:Z54)</f>
        <v>9399300</v>
      </c>
      <c r="AB54" s="33">
        <v>9399300</v>
      </c>
      <c r="AC54" s="42"/>
      <c r="AD54" s="42"/>
      <c r="AE54" s="42"/>
      <c r="AF54" s="42"/>
      <c r="AG54" s="42">
        <f>SUM(AB54:AF54)</f>
        <v>9399300</v>
      </c>
      <c r="AH54" s="42">
        <f>J54+P54+V54+AB54</f>
        <v>28333890</v>
      </c>
      <c r="AI54" s="42"/>
      <c r="AJ54" s="42"/>
      <c r="AK54" s="42"/>
      <c r="AL54" s="42"/>
      <c r="AM54" s="42">
        <f>SUM(AH54:AL54)</f>
        <v>28333890</v>
      </c>
      <c r="AN54" s="33">
        <v>9399300</v>
      </c>
      <c r="AO54" s="42"/>
      <c r="AP54" s="42"/>
      <c r="AQ54" s="42"/>
      <c r="AR54" s="42"/>
      <c r="AS54" s="42">
        <f>SUM(AN54:AR54)</f>
        <v>9399300</v>
      </c>
      <c r="AT54" s="33">
        <f>AH54+AN54</f>
        <v>37733190</v>
      </c>
      <c r="AU54" s="42"/>
      <c r="AV54" s="42"/>
      <c r="AW54" s="42"/>
      <c r="AX54" s="42"/>
      <c r="AY54" s="42">
        <f>AS54+AM54</f>
        <v>37733190</v>
      </c>
    </row>
    <row r="55" spans="1:51" s="215" customFormat="1" ht="51">
      <c r="A55" s="216" t="s">
        <v>132</v>
      </c>
      <c r="B55" s="28" t="s">
        <v>74</v>
      </c>
      <c r="C55" s="216" t="s">
        <v>213</v>
      </c>
      <c r="D55" s="3" t="s">
        <v>64</v>
      </c>
      <c r="E55" s="10"/>
      <c r="F55" s="3">
        <v>8</v>
      </c>
      <c r="G55" s="10"/>
      <c r="H55" s="216" t="s">
        <v>269</v>
      </c>
      <c r="I55" s="10"/>
      <c r="J55" s="33">
        <v>7847660</v>
      </c>
      <c r="K55" s="221"/>
      <c r="L55" s="221"/>
      <c r="M55" s="221"/>
      <c r="N55" s="42"/>
      <c r="O55" s="42">
        <f>SUM(J55:N55)</f>
        <v>7847660</v>
      </c>
      <c r="P55" s="33">
        <v>11681520</v>
      </c>
      <c r="Q55" s="42"/>
      <c r="R55" s="42"/>
      <c r="S55" s="42"/>
      <c r="T55" s="42"/>
      <c r="U55" s="42">
        <f>SUM(P55:T55)</f>
        <v>11681520</v>
      </c>
      <c r="V55" s="33">
        <v>5681580</v>
      </c>
      <c r="W55" s="42"/>
      <c r="X55" s="42"/>
      <c r="Y55" s="42"/>
      <c r="Z55" s="42"/>
      <c r="AA55" s="42">
        <f>SUM(V55:Z55)</f>
        <v>5681580</v>
      </c>
      <c r="AB55" s="33">
        <v>5681580</v>
      </c>
      <c r="AC55" s="42"/>
      <c r="AD55" s="42"/>
      <c r="AE55" s="42"/>
      <c r="AF55" s="42"/>
      <c r="AG55" s="42">
        <f>SUM(AB55:AF55)</f>
        <v>5681580</v>
      </c>
      <c r="AH55" s="42">
        <f>J55+P55+V55+AB55</f>
        <v>30892340</v>
      </c>
      <c r="AI55" s="42"/>
      <c r="AJ55" s="42"/>
      <c r="AK55" s="42"/>
      <c r="AL55" s="42"/>
      <c r="AM55" s="42">
        <f>SUM(AH55:AL55)</f>
        <v>30892340</v>
      </c>
      <c r="AN55" s="33">
        <v>5681580</v>
      </c>
      <c r="AO55" s="42"/>
      <c r="AP55" s="42"/>
      <c r="AQ55" s="42"/>
      <c r="AR55" s="42"/>
      <c r="AS55" s="42">
        <f>SUM(AN55:AR55)</f>
        <v>5681580</v>
      </c>
      <c r="AT55" s="33">
        <f>AH55+AN55</f>
        <v>36573920</v>
      </c>
      <c r="AU55" s="42"/>
      <c r="AV55" s="42"/>
      <c r="AW55" s="42"/>
      <c r="AX55" s="42"/>
      <c r="AY55" s="42">
        <f>AS55+AM55</f>
        <v>36573920</v>
      </c>
    </row>
    <row r="56" spans="1:51" s="12" customFormat="1">
      <c r="A56" s="28" t="s">
        <v>154</v>
      </c>
      <c r="B56" s="28"/>
      <c r="C56" s="216"/>
      <c r="D56" s="3"/>
      <c r="E56" s="3"/>
      <c r="F56" s="3"/>
      <c r="G56" s="3"/>
      <c r="H56" s="207"/>
      <c r="I56" s="3"/>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33"/>
      <c r="AU56" s="42"/>
      <c r="AV56" s="42"/>
      <c r="AW56" s="42"/>
      <c r="AX56" s="42"/>
      <c r="AY56" s="42"/>
    </row>
    <row r="57" spans="1:51" s="12" customFormat="1" ht="51">
      <c r="A57" s="28" t="s">
        <v>137</v>
      </c>
      <c r="B57" s="28" t="s">
        <v>74</v>
      </c>
      <c r="C57" s="216" t="s">
        <v>212</v>
      </c>
      <c r="D57" s="3" t="s">
        <v>64</v>
      </c>
      <c r="E57" s="3"/>
      <c r="F57" s="3">
        <v>8</v>
      </c>
      <c r="G57" s="3"/>
      <c r="H57" s="216" t="s">
        <v>269</v>
      </c>
      <c r="I57" s="3"/>
      <c r="J57" s="42"/>
      <c r="K57" s="42"/>
      <c r="L57" s="42"/>
      <c r="M57" s="42"/>
      <c r="N57" s="42"/>
      <c r="O57" s="42"/>
      <c r="P57" s="42"/>
      <c r="Q57" s="42"/>
      <c r="R57" s="42"/>
      <c r="S57" s="42"/>
      <c r="T57" s="42"/>
      <c r="U57" s="42"/>
      <c r="V57" s="42"/>
      <c r="W57" s="42"/>
      <c r="X57" s="42"/>
      <c r="Y57" s="42"/>
      <c r="Z57" s="42"/>
      <c r="AA57" s="42"/>
      <c r="AB57" s="42">
        <v>100000</v>
      </c>
      <c r="AC57" s="42"/>
      <c r="AD57" s="42"/>
      <c r="AE57" s="42"/>
      <c r="AF57" s="42"/>
      <c r="AG57" s="42">
        <f>SUM(AB57:AF57)</f>
        <v>100000</v>
      </c>
      <c r="AH57" s="42">
        <f>J57+P57+V57+AB57</f>
        <v>100000</v>
      </c>
      <c r="AI57" s="42"/>
      <c r="AJ57" s="42"/>
      <c r="AK57" s="42"/>
      <c r="AL57" s="42"/>
      <c r="AM57" s="42">
        <f>SUM(AH57:AL57)</f>
        <v>100000</v>
      </c>
      <c r="AN57" s="42"/>
      <c r="AO57" s="42"/>
      <c r="AP57" s="42"/>
      <c r="AQ57" s="42"/>
      <c r="AR57" s="42"/>
      <c r="AS57" s="42">
        <f>SUM(AN57:AR57)</f>
        <v>0</v>
      </c>
      <c r="AT57" s="33">
        <f>AH57+AN57</f>
        <v>100000</v>
      </c>
      <c r="AU57" s="42"/>
      <c r="AV57" s="42"/>
      <c r="AW57" s="42"/>
      <c r="AX57" s="42"/>
      <c r="AY57" s="42">
        <f>AS57+AM57</f>
        <v>100000</v>
      </c>
    </row>
    <row r="58" spans="1:51" s="12" customFormat="1" ht="102">
      <c r="A58" s="28" t="s">
        <v>138</v>
      </c>
      <c r="B58" s="28" t="s">
        <v>208</v>
      </c>
      <c r="C58" s="216" t="s">
        <v>211</v>
      </c>
      <c r="D58" s="3" t="s">
        <v>216</v>
      </c>
      <c r="E58" s="3">
        <v>3</v>
      </c>
      <c r="F58" s="3">
        <v>8</v>
      </c>
      <c r="G58" s="3"/>
      <c r="H58" s="216" t="s">
        <v>269</v>
      </c>
      <c r="I58" s="3"/>
      <c r="J58" s="42"/>
      <c r="K58" s="42"/>
      <c r="L58" s="42"/>
      <c r="M58" s="42"/>
      <c r="N58" s="42"/>
      <c r="O58" s="42"/>
      <c r="P58" s="46">
        <v>931000</v>
      </c>
      <c r="Q58" s="42"/>
      <c r="R58" s="42"/>
      <c r="S58" s="42"/>
      <c r="T58" s="42"/>
      <c r="U58" s="42">
        <f>SUM(P58:T58)</f>
        <v>931000</v>
      </c>
      <c r="V58" s="42"/>
      <c r="W58" s="42"/>
      <c r="X58" s="42"/>
      <c r="Y58" s="42"/>
      <c r="Z58" s="42"/>
      <c r="AA58" s="42"/>
      <c r="AB58" s="42"/>
      <c r="AC58" s="42"/>
      <c r="AD58" s="42"/>
      <c r="AE58" s="42"/>
      <c r="AF58" s="42"/>
      <c r="AG58" s="42"/>
      <c r="AH58" s="42">
        <f>J58+P58+V58+AB58</f>
        <v>931000</v>
      </c>
      <c r="AI58" s="42"/>
      <c r="AJ58" s="42"/>
      <c r="AK58" s="42"/>
      <c r="AL58" s="42"/>
      <c r="AM58" s="42">
        <f>SUM(AH58:AL58)</f>
        <v>931000</v>
      </c>
      <c r="AN58" s="42"/>
      <c r="AO58" s="42"/>
      <c r="AP58" s="42"/>
      <c r="AQ58" s="42"/>
      <c r="AR58" s="42"/>
      <c r="AS58" s="42"/>
      <c r="AT58" s="33">
        <f>AH58+AN58</f>
        <v>931000</v>
      </c>
      <c r="AU58" s="42"/>
      <c r="AV58" s="42"/>
      <c r="AW58" s="42"/>
      <c r="AX58" s="42"/>
      <c r="AY58" s="42">
        <f>AS58+AM58</f>
        <v>931000</v>
      </c>
    </row>
    <row r="59" spans="1:51" s="12" customFormat="1" ht="25.5">
      <c r="A59" s="216" t="s">
        <v>66</v>
      </c>
      <c r="B59" s="3"/>
      <c r="C59" s="3"/>
      <c r="D59" s="3"/>
      <c r="E59" s="3"/>
      <c r="F59" s="3"/>
      <c r="G59" s="3"/>
      <c r="H59" s="3"/>
      <c r="I59" s="3"/>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row>
    <row r="60" spans="1:51" s="12" customFormat="1" ht="25.5">
      <c r="A60" s="216" t="s">
        <v>155</v>
      </c>
      <c r="B60" s="3"/>
      <c r="C60" s="3"/>
      <c r="D60" s="3"/>
      <c r="E60" s="3"/>
      <c r="F60" s="3"/>
      <c r="G60" s="3"/>
      <c r="H60" s="3"/>
      <c r="I60" s="3"/>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row>
    <row r="61" spans="1:51" s="12" customFormat="1" ht="51">
      <c r="A61" s="216" t="s">
        <v>67</v>
      </c>
      <c r="B61" s="224" t="s">
        <v>68</v>
      </c>
      <c r="C61" s="216" t="s">
        <v>69</v>
      </c>
      <c r="D61" s="3" t="s">
        <v>64</v>
      </c>
      <c r="E61" s="3"/>
      <c r="F61" s="3" t="s">
        <v>233</v>
      </c>
      <c r="G61" s="3" t="s">
        <v>72</v>
      </c>
      <c r="H61" s="216" t="s">
        <v>269</v>
      </c>
      <c r="I61" s="3"/>
      <c r="J61" s="42">
        <v>91109</v>
      </c>
      <c r="K61" s="42"/>
      <c r="L61" s="42"/>
      <c r="M61" s="42"/>
      <c r="N61" s="42"/>
      <c r="O61" s="42">
        <f>SUM(J61:N61)</f>
        <v>91109</v>
      </c>
      <c r="P61" s="42">
        <v>2632447</v>
      </c>
      <c r="Q61" s="42"/>
      <c r="R61" s="42"/>
      <c r="S61" s="42"/>
      <c r="T61" s="42"/>
      <c r="U61" s="42">
        <f>SUM(P61:T61)</f>
        <v>2632447</v>
      </c>
      <c r="V61" s="42"/>
      <c r="W61" s="42"/>
      <c r="X61" s="42"/>
      <c r="Y61" s="42"/>
      <c r="Z61" s="42"/>
      <c r="AA61" s="42">
        <f>SUM(V61:Z61)</f>
        <v>0</v>
      </c>
      <c r="AB61" s="42"/>
      <c r="AC61" s="42"/>
      <c r="AD61" s="42"/>
      <c r="AE61" s="42"/>
      <c r="AF61" s="42"/>
      <c r="AG61" s="42">
        <f>SUM(AB61:AF61)</f>
        <v>0</v>
      </c>
      <c r="AH61" s="42">
        <f>J61+P61+V61+AB61</f>
        <v>2723556</v>
      </c>
      <c r="AI61" s="42">
        <f>K61+Q61+W61+AC61</f>
        <v>0</v>
      </c>
      <c r="AJ61" s="42"/>
      <c r="AK61" s="42">
        <f>SUM(AN49:AR49)</f>
        <v>0</v>
      </c>
      <c r="AL61" s="42"/>
      <c r="AM61" s="42">
        <f>SUM(AH61:AL61)</f>
        <v>2723556</v>
      </c>
      <c r="AN61" s="42"/>
      <c r="AO61" s="42"/>
      <c r="AP61" s="42"/>
      <c r="AQ61" s="42"/>
      <c r="AR61" s="42"/>
      <c r="AS61" s="42">
        <f>SUM(AN61:AR61)</f>
        <v>0</v>
      </c>
      <c r="AT61" s="33">
        <f>AH61+AN61</f>
        <v>2723556</v>
      </c>
      <c r="AU61" s="42"/>
      <c r="AV61" s="42"/>
      <c r="AW61" s="42"/>
      <c r="AX61" s="42"/>
      <c r="AY61" s="42">
        <f>AS61+AM61</f>
        <v>2723556</v>
      </c>
    </row>
    <row r="62" spans="1:51" s="12" customFormat="1" ht="38.25">
      <c r="A62" s="216" t="s">
        <v>270</v>
      </c>
      <c r="B62" s="224"/>
      <c r="C62" s="216"/>
      <c r="D62" s="3"/>
      <c r="E62" s="3"/>
      <c r="F62" s="3"/>
      <c r="G62" s="3"/>
      <c r="H62" s="207"/>
      <c r="I62" s="3"/>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row>
    <row r="63" spans="1:51" s="12" customFormat="1" ht="38.25">
      <c r="A63" s="28" t="s">
        <v>236</v>
      </c>
      <c r="B63" s="28"/>
      <c r="C63" s="216"/>
      <c r="D63" s="3"/>
      <c r="E63" s="3"/>
      <c r="F63" s="3"/>
      <c r="G63" s="3"/>
      <c r="H63" s="207"/>
      <c r="I63" s="3"/>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row>
    <row r="64" spans="1:51" s="12" customFormat="1" ht="25.5">
      <c r="A64" s="28" t="s">
        <v>156</v>
      </c>
      <c r="B64" s="3"/>
      <c r="C64" s="216"/>
      <c r="D64" s="3"/>
      <c r="E64" s="3"/>
      <c r="F64" s="3"/>
      <c r="G64" s="3"/>
      <c r="H64" s="207"/>
      <c r="I64" s="3"/>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row>
    <row r="65" spans="1:51" s="12" customFormat="1" ht="102">
      <c r="A65" s="28" t="s">
        <v>136</v>
      </c>
      <c r="B65" s="28" t="s">
        <v>203</v>
      </c>
      <c r="C65" s="216" t="s">
        <v>210</v>
      </c>
      <c r="D65" s="3" t="s">
        <v>64</v>
      </c>
      <c r="E65" s="3"/>
      <c r="F65" s="3">
        <v>8</v>
      </c>
      <c r="G65" s="3"/>
      <c r="H65" s="222" t="s">
        <v>271</v>
      </c>
      <c r="I65" s="3"/>
      <c r="J65" s="46">
        <v>430800</v>
      </c>
      <c r="K65" s="42"/>
      <c r="L65" s="42"/>
      <c r="M65" s="42"/>
      <c r="N65" s="42"/>
      <c r="O65" s="42">
        <f>SUM(J65:N65)</f>
        <v>430800</v>
      </c>
      <c r="P65" s="46">
        <v>187750</v>
      </c>
      <c r="Q65" s="42"/>
      <c r="R65" s="42"/>
      <c r="S65" s="42"/>
      <c r="T65" s="42"/>
      <c r="U65" s="42">
        <f>SUM(P65:T65)</f>
        <v>187750</v>
      </c>
      <c r="V65" s="46">
        <v>187750</v>
      </c>
      <c r="W65" s="42"/>
      <c r="X65" s="42"/>
      <c r="Y65" s="42"/>
      <c r="Z65" s="42"/>
      <c r="AA65" s="42">
        <f>SUM(V65:Z65)</f>
        <v>187750</v>
      </c>
      <c r="AB65" s="46">
        <v>187750</v>
      </c>
      <c r="AC65" s="42"/>
      <c r="AD65" s="42"/>
      <c r="AE65" s="42"/>
      <c r="AF65" s="42"/>
      <c r="AG65" s="42">
        <f>SUM(AB65:AF65)</f>
        <v>187750</v>
      </c>
      <c r="AH65" s="221">
        <f>J65+P65+V65+AB65</f>
        <v>994050</v>
      </c>
      <c r="AI65" s="221"/>
      <c r="AJ65" s="221"/>
      <c r="AK65" s="221"/>
      <c r="AL65" s="221"/>
      <c r="AM65" s="221">
        <f>SUM(AH65:AL65)</f>
        <v>994050</v>
      </c>
      <c r="AN65" s="46">
        <v>187750</v>
      </c>
      <c r="AO65" s="42"/>
      <c r="AP65" s="42"/>
      <c r="AQ65" s="42"/>
      <c r="AR65" s="42"/>
      <c r="AS65" s="42">
        <f>SUM(AN65:AR65)</f>
        <v>187750</v>
      </c>
      <c r="AT65" s="33">
        <f>AH65+AN65</f>
        <v>1181800</v>
      </c>
      <c r="AU65" s="42"/>
      <c r="AV65" s="42"/>
      <c r="AW65" s="42"/>
      <c r="AX65" s="42"/>
      <c r="AY65" s="42">
        <f>AS65+AM65</f>
        <v>1181800</v>
      </c>
    </row>
    <row r="66" spans="1:51" s="12" customFormat="1" ht="25.5">
      <c r="A66" s="216" t="s">
        <v>130</v>
      </c>
      <c r="B66" s="3"/>
      <c r="C66" s="3"/>
      <c r="D66" s="3"/>
      <c r="E66" s="3"/>
      <c r="F66" s="3"/>
      <c r="G66" s="3"/>
      <c r="H66" s="3"/>
      <c r="I66" s="3"/>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row>
    <row r="67" spans="1:51" s="12" customFormat="1" ht="25.5">
      <c r="A67" s="224" t="s">
        <v>276</v>
      </c>
      <c r="B67" s="3"/>
      <c r="C67" s="3"/>
      <c r="D67" s="3"/>
      <c r="E67" s="3"/>
      <c r="F67" s="3"/>
      <c r="G67" s="3"/>
      <c r="H67" s="3"/>
      <c r="I67" s="3"/>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row>
    <row r="68" spans="1:51" s="12" customFormat="1">
      <c r="A68" s="224" t="s">
        <v>277</v>
      </c>
      <c r="B68" s="3"/>
      <c r="C68" s="3"/>
      <c r="D68" s="3"/>
      <c r="E68" s="3"/>
      <c r="F68" s="3"/>
      <c r="G68" s="3"/>
      <c r="H68" s="3"/>
      <c r="I68" s="3"/>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row>
    <row r="69" spans="1:51" s="12" customFormat="1" ht="38.25">
      <c r="A69" s="216" t="s">
        <v>83</v>
      </c>
      <c r="B69" s="224" t="s">
        <v>84</v>
      </c>
      <c r="C69" s="216" t="s">
        <v>139</v>
      </c>
      <c r="D69" s="32" t="s">
        <v>64</v>
      </c>
      <c r="E69" s="3"/>
      <c r="F69" s="3">
        <v>8</v>
      </c>
      <c r="G69" s="3"/>
      <c r="H69" s="216" t="s">
        <v>272</v>
      </c>
      <c r="I69" s="3"/>
      <c r="J69" s="33">
        <v>418922.49400000001</v>
      </c>
      <c r="K69" s="33"/>
      <c r="L69" s="33"/>
      <c r="M69" s="33"/>
      <c r="N69" s="33"/>
      <c r="O69" s="33">
        <f>SUM(J69:N69)</f>
        <v>418922.49400000001</v>
      </c>
      <c r="P69" s="33">
        <v>438972.24400000001</v>
      </c>
      <c r="Q69" s="33"/>
      <c r="R69" s="33"/>
      <c r="S69" s="33"/>
      <c r="T69" s="33"/>
      <c r="U69" s="33">
        <f>SUM(P69:T69)</f>
        <v>438972.24400000001</v>
      </c>
      <c r="V69" s="33">
        <v>438972.24400000001</v>
      </c>
      <c r="W69" s="33"/>
      <c r="X69" s="33"/>
      <c r="Y69" s="33"/>
      <c r="Z69" s="33"/>
      <c r="AA69" s="33">
        <f>SUM(V69:Z69)</f>
        <v>438972.24400000001</v>
      </c>
      <c r="AB69" s="33">
        <v>438972.24400000001</v>
      </c>
      <c r="AC69" s="33"/>
      <c r="AD69" s="33"/>
      <c r="AE69" s="33"/>
      <c r="AF69" s="33"/>
      <c r="AG69" s="33">
        <f>SUM(AB69:AF69)</f>
        <v>438972.24400000001</v>
      </c>
      <c r="AH69" s="33">
        <f>J69+P69+V69+AB69</f>
        <v>1735839.226</v>
      </c>
      <c r="AI69" s="33"/>
      <c r="AJ69" s="33">
        <f>L69+R69+X69+AD69</f>
        <v>0</v>
      </c>
      <c r="AK69" s="33">
        <f>M69+S69+Y69+AE69</f>
        <v>0</v>
      </c>
      <c r="AL69" s="33"/>
      <c r="AM69" s="33">
        <f>O69+U69+AA69+AG69</f>
        <v>1735839.226</v>
      </c>
      <c r="AN69" s="33"/>
      <c r="AO69" s="33"/>
      <c r="AP69" s="33"/>
      <c r="AQ69" s="33"/>
      <c r="AR69" s="33"/>
      <c r="AS69" s="42">
        <f>SUM(AN69:AR69)</f>
        <v>0</v>
      </c>
      <c r="AT69" s="33">
        <f>AH69+AN69</f>
        <v>1735839.226</v>
      </c>
      <c r="AU69" s="33">
        <f t="shared" ref="AU69:AX70" si="12">AI69+AO69</f>
        <v>0</v>
      </c>
      <c r="AV69" s="33">
        <f t="shared" si="12"/>
        <v>0</v>
      </c>
      <c r="AW69" s="33">
        <f t="shared" si="12"/>
        <v>0</v>
      </c>
      <c r="AX69" s="33">
        <f t="shared" si="12"/>
        <v>0</v>
      </c>
      <c r="AY69" s="33">
        <f>SUM(AT69:AX69)</f>
        <v>1735839.226</v>
      </c>
    </row>
    <row r="70" spans="1:51" s="12" customFormat="1" ht="63.75">
      <c r="A70" s="216" t="s">
        <v>85</v>
      </c>
      <c r="B70" s="224" t="s">
        <v>84</v>
      </c>
      <c r="C70" s="216" t="s">
        <v>140</v>
      </c>
      <c r="D70" s="32" t="s">
        <v>64</v>
      </c>
      <c r="E70" s="3"/>
      <c r="F70" s="3">
        <v>8</v>
      </c>
      <c r="G70" s="3"/>
      <c r="H70" s="216" t="s">
        <v>272</v>
      </c>
      <c r="I70" s="3"/>
      <c r="J70" s="33">
        <v>552501.20400000003</v>
      </c>
      <c r="K70" s="33"/>
      <c r="L70" s="33"/>
      <c r="M70" s="33"/>
      <c r="N70" s="33"/>
      <c r="O70" s="33">
        <f>SUM(J70:N70)</f>
        <v>552501.20400000003</v>
      </c>
      <c r="P70" s="33">
        <v>553556.45400000003</v>
      </c>
      <c r="Q70" s="33"/>
      <c r="R70" s="33"/>
      <c r="S70" s="33"/>
      <c r="T70" s="33"/>
      <c r="U70" s="33">
        <f>SUM(P70:T70)</f>
        <v>553556.45400000003</v>
      </c>
      <c r="V70" s="33">
        <v>553556.45400000003</v>
      </c>
      <c r="W70" s="33"/>
      <c r="X70" s="33"/>
      <c r="Y70" s="33"/>
      <c r="Z70" s="33"/>
      <c r="AA70" s="33">
        <f>SUM(V70:Z70)</f>
        <v>553556.45400000003</v>
      </c>
      <c r="AB70" s="33">
        <v>553556.45400000003</v>
      </c>
      <c r="AC70" s="33"/>
      <c r="AD70" s="33"/>
      <c r="AE70" s="33"/>
      <c r="AF70" s="33"/>
      <c r="AG70" s="33">
        <f>SUM(AB70:AF70)</f>
        <v>553556.45400000003</v>
      </c>
      <c r="AH70" s="33">
        <f>J70+P70+V70+AB70</f>
        <v>2213170.5660000001</v>
      </c>
      <c r="AI70" s="33"/>
      <c r="AJ70" s="33">
        <f>L70+R70+X70+AD70</f>
        <v>0</v>
      </c>
      <c r="AK70" s="33">
        <f>M70+S70+Y70+AE70</f>
        <v>0</v>
      </c>
      <c r="AL70" s="33"/>
      <c r="AM70" s="33">
        <f>O70+U70+AA70+AG70</f>
        <v>2213170.5660000001</v>
      </c>
      <c r="AN70" s="33"/>
      <c r="AO70" s="33"/>
      <c r="AP70" s="33"/>
      <c r="AQ70" s="33"/>
      <c r="AR70" s="33"/>
      <c r="AS70" s="42">
        <f>SUM(AN70:AR70)</f>
        <v>0</v>
      </c>
      <c r="AT70" s="33">
        <f>AH70+AN70</f>
        <v>2213170.5660000001</v>
      </c>
      <c r="AU70" s="33">
        <f t="shared" si="12"/>
        <v>0</v>
      </c>
      <c r="AV70" s="33">
        <f t="shared" si="12"/>
        <v>0</v>
      </c>
      <c r="AW70" s="33">
        <f t="shared" si="12"/>
        <v>0</v>
      </c>
      <c r="AX70" s="33">
        <f t="shared" si="12"/>
        <v>0</v>
      </c>
      <c r="AY70" s="33">
        <f>SUM(AT70:AX70)</f>
        <v>2213170.5660000001</v>
      </c>
    </row>
    <row r="71" spans="1:51" s="12" customFormat="1">
      <c r="A71" s="28" t="s">
        <v>157</v>
      </c>
      <c r="B71" s="28"/>
      <c r="C71" s="216"/>
      <c r="D71" s="32"/>
      <c r="E71" s="3"/>
      <c r="F71" s="3"/>
      <c r="G71" s="3"/>
      <c r="H71" s="3"/>
      <c r="I71" s="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row>
    <row r="72" spans="1:51" s="12" customFormat="1" ht="25.5">
      <c r="A72" s="28" t="s">
        <v>141</v>
      </c>
      <c r="B72" s="28" t="s">
        <v>74</v>
      </c>
      <c r="C72" s="226" t="s">
        <v>209</v>
      </c>
      <c r="D72" s="32" t="s">
        <v>64</v>
      </c>
      <c r="E72" s="3"/>
      <c r="F72" s="3">
        <v>8</v>
      </c>
      <c r="G72" s="3"/>
      <c r="H72" s="216" t="s">
        <v>272</v>
      </c>
      <c r="I72" s="3"/>
      <c r="J72" s="33"/>
      <c r="K72" s="33"/>
      <c r="L72" s="33"/>
      <c r="M72" s="33"/>
      <c r="N72" s="33"/>
      <c r="O72" s="33"/>
      <c r="P72" s="46">
        <v>39140</v>
      </c>
      <c r="Q72" s="33"/>
      <c r="R72" s="33"/>
      <c r="S72" s="33"/>
      <c r="T72" s="33"/>
      <c r="U72" s="33">
        <f>SUM(P72:T72)</f>
        <v>39140</v>
      </c>
      <c r="V72" s="46"/>
      <c r="W72" s="33"/>
      <c r="X72" s="33"/>
      <c r="Y72" s="33"/>
      <c r="Z72" s="33"/>
      <c r="AA72" s="33">
        <f>SUM(V72:Z72)</f>
        <v>0</v>
      </c>
      <c r="AB72" s="33"/>
      <c r="AC72" s="33"/>
      <c r="AD72" s="33"/>
      <c r="AE72" s="33"/>
      <c r="AF72" s="33"/>
      <c r="AG72" s="33"/>
      <c r="AH72" s="33">
        <f>J72+P72+V72+AB72</f>
        <v>39140</v>
      </c>
      <c r="AI72" s="33"/>
      <c r="AJ72" s="33"/>
      <c r="AK72" s="33"/>
      <c r="AL72" s="33"/>
      <c r="AM72" s="33">
        <f>O72+U72+AA72+AG72</f>
        <v>39140</v>
      </c>
      <c r="AN72" s="33"/>
      <c r="AO72" s="33"/>
      <c r="AP72" s="33"/>
      <c r="AQ72" s="33"/>
      <c r="AR72" s="33"/>
      <c r="AS72" s="42">
        <f>SUM(AN72:AR72)</f>
        <v>0</v>
      </c>
      <c r="AT72" s="33">
        <f>AH72+AN72</f>
        <v>39140</v>
      </c>
      <c r="AU72" s="33"/>
      <c r="AV72" s="33"/>
      <c r="AW72" s="33"/>
      <c r="AX72" s="33"/>
      <c r="AY72" s="33">
        <f>SUM(AT72:AX72)</f>
        <v>39140</v>
      </c>
    </row>
    <row r="73" spans="1:51" s="12" customFormat="1" ht="25.5">
      <c r="A73" s="28" t="s">
        <v>142</v>
      </c>
      <c r="B73" s="28" t="s">
        <v>143</v>
      </c>
      <c r="C73" s="226"/>
      <c r="D73" s="32" t="s">
        <v>64</v>
      </c>
      <c r="E73" s="3"/>
      <c r="F73" s="3">
        <v>8</v>
      </c>
      <c r="G73" s="3"/>
      <c r="H73" s="216" t="s">
        <v>272</v>
      </c>
      <c r="I73" s="3"/>
      <c r="J73" s="33"/>
      <c r="K73" s="33"/>
      <c r="L73" s="33"/>
      <c r="M73" s="33"/>
      <c r="N73" s="33"/>
      <c r="O73" s="33"/>
      <c r="P73" s="46">
        <v>3000</v>
      </c>
      <c r="Q73" s="33"/>
      <c r="R73" s="33"/>
      <c r="S73" s="33"/>
      <c r="T73" s="33"/>
      <c r="U73" s="33">
        <f>SUM(P73:T73)</f>
        <v>3000</v>
      </c>
      <c r="V73" s="46">
        <v>500000</v>
      </c>
      <c r="W73" s="33"/>
      <c r="X73" s="33"/>
      <c r="Y73" s="33"/>
      <c r="Z73" s="33"/>
      <c r="AA73" s="33">
        <f>SUM(V73:Z73)</f>
        <v>500000</v>
      </c>
      <c r="AB73" s="33"/>
      <c r="AC73" s="33"/>
      <c r="AD73" s="33"/>
      <c r="AE73" s="33"/>
      <c r="AF73" s="33"/>
      <c r="AG73" s="33"/>
      <c r="AH73" s="33">
        <f>J73+P73+V73+AB73</f>
        <v>503000</v>
      </c>
      <c r="AI73" s="33"/>
      <c r="AJ73" s="33"/>
      <c r="AK73" s="33"/>
      <c r="AL73" s="33"/>
      <c r="AM73" s="33">
        <f>O73+U73+AA73+AG73</f>
        <v>503000</v>
      </c>
      <c r="AN73" s="33"/>
      <c r="AO73" s="33"/>
      <c r="AP73" s="33"/>
      <c r="AQ73" s="33"/>
      <c r="AR73" s="33"/>
      <c r="AS73" s="42">
        <f>SUM(AN73:AR73)</f>
        <v>0</v>
      </c>
      <c r="AT73" s="33">
        <f>AH73+AN73</f>
        <v>503000</v>
      </c>
      <c r="AU73" s="33"/>
      <c r="AV73" s="33"/>
      <c r="AW73" s="33"/>
      <c r="AX73" s="33"/>
      <c r="AY73" s="33">
        <f>SUM(AT73:AX73)</f>
        <v>503000</v>
      </c>
    </row>
    <row r="74" spans="1:51">
      <c r="A74" s="209" t="s">
        <v>15</v>
      </c>
      <c r="B74" s="6"/>
      <c r="C74" s="4"/>
      <c r="D74" s="3"/>
      <c r="E74" s="3"/>
      <c r="F74" s="15"/>
      <c r="G74" s="15"/>
      <c r="H74" s="15"/>
      <c r="I74" s="15"/>
      <c r="J74" s="34">
        <f>SUM(J5:J73)</f>
        <v>26418097.469000001</v>
      </c>
      <c r="K74" s="34">
        <f t="shared" ref="K74:AX74" si="13">SUM(K5:K73)</f>
        <v>0</v>
      </c>
      <c r="L74" s="34">
        <f t="shared" si="13"/>
        <v>0</v>
      </c>
      <c r="M74" s="34">
        <f t="shared" si="13"/>
        <v>5000</v>
      </c>
      <c r="N74" s="34">
        <f t="shared" si="13"/>
        <v>0</v>
      </c>
      <c r="O74" s="34">
        <f>SUM(O5:O73)</f>
        <v>26423097.469000001</v>
      </c>
      <c r="P74" s="34">
        <f t="shared" si="13"/>
        <v>37743970.22900001</v>
      </c>
      <c r="Q74" s="34">
        <f t="shared" si="13"/>
        <v>0</v>
      </c>
      <c r="R74" s="34">
        <f t="shared" si="13"/>
        <v>0</v>
      </c>
      <c r="S74" s="34">
        <f t="shared" si="13"/>
        <v>0</v>
      </c>
      <c r="T74" s="34">
        <f t="shared" si="13"/>
        <v>0</v>
      </c>
      <c r="U74" s="34">
        <f t="shared" si="13"/>
        <v>37743970.22900001</v>
      </c>
      <c r="V74" s="34">
        <f t="shared" si="13"/>
        <v>27784395.906999998</v>
      </c>
      <c r="W74" s="34">
        <f t="shared" si="13"/>
        <v>0</v>
      </c>
      <c r="X74" s="34">
        <f t="shared" si="13"/>
        <v>0</v>
      </c>
      <c r="Y74" s="34">
        <f t="shared" si="13"/>
        <v>0</v>
      </c>
      <c r="Z74" s="34">
        <f t="shared" si="13"/>
        <v>0</v>
      </c>
      <c r="AA74" s="34">
        <f t="shared" si="13"/>
        <v>27784395.906999998</v>
      </c>
      <c r="AB74" s="34">
        <f>SUM(AB5:AB73)</f>
        <v>22053545.652999997</v>
      </c>
      <c r="AC74" s="34">
        <f t="shared" si="13"/>
        <v>0</v>
      </c>
      <c r="AD74" s="34">
        <f t="shared" si="13"/>
        <v>0</v>
      </c>
      <c r="AE74" s="34">
        <f t="shared" si="13"/>
        <v>0</v>
      </c>
      <c r="AF74" s="34">
        <f t="shared" si="13"/>
        <v>0</v>
      </c>
      <c r="AG74" s="34">
        <f t="shared" si="13"/>
        <v>22053545.652999997</v>
      </c>
      <c r="AH74" s="34">
        <f>SUM(AH5:AH73)</f>
        <v>114000009.25799999</v>
      </c>
      <c r="AI74" s="34">
        <f t="shared" si="13"/>
        <v>0</v>
      </c>
      <c r="AJ74" s="34">
        <f t="shared" si="13"/>
        <v>0</v>
      </c>
      <c r="AK74" s="34">
        <f t="shared" si="13"/>
        <v>5000</v>
      </c>
      <c r="AL74" s="34">
        <f t="shared" si="13"/>
        <v>0</v>
      </c>
      <c r="AM74" s="34">
        <f t="shared" si="13"/>
        <v>114005009.25799999</v>
      </c>
      <c r="AN74" s="34">
        <f>SUM(AN5:AN73)</f>
        <v>23295857</v>
      </c>
      <c r="AO74" s="34">
        <f t="shared" si="13"/>
        <v>0</v>
      </c>
      <c r="AP74" s="34">
        <f t="shared" si="13"/>
        <v>0</v>
      </c>
      <c r="AQ74" s="34">
        <f t="shared" si="13"/>
        <v>0</v>
      </c>
      <c r="AR74" s="34">
        <f t="shared" si="13"/>
        <v>0</v>
      </c>
      <c r="AS74" s="34">
        <f>SUM(AS5:AS73)</f>
        <v>23295857</v>
      </c>
      <c r="AT74" s="33">
        <f>SUM(AT5:AT73)</f>
        <v>137295866.25800002</v>
      </c>
      <c r="AU74" s="34">
        <f t="shared" si="13"/>
        <v>0</v>
      </c>
      <c r="AV74" s="34">
        <f t="shared" si="13"/>
        <v>0</v>
      </c>
      <c r="AW74" s="34">
        <f t="shared" si="13"/>
        <v>5000</v>
      </c>
      <c r="AX74" s="34">
        <f t="shared" si="13"/>
        <v>0</v>
      </c>
      <c r="AY74" s="34">
        <f>SUM(AY5:AY73)</f>
        <v>137300866.25800002</v>
      </c>
    </row>
    <row r="75" spans="1:51" ht="38.25">
      <c r="A75" s="212" t="s">
        <v>251</v>
      </c>
      <c r="AT75" s="223"/>
    </row>
    <row r="76" spans="1:51" ht="14.25">
      <c r="A76" s="41" t="s">
        <v>273</v>
      </c>
    </row>
  </sheetData>
  <mergeCells count="37">
    <mergeCell ref="C72:C73"/>
    <mergeCell ref="AB2:AG2"/>
    <mergeCell ref="H1:H3"/>
    <mergeCell ref="D2:D3"/>
    <mergeCell ref="D16:D17"/>
    <mergeCell ref="G1:G3"/>
    <mergeCell ref="J2:O2"/>
    <mergeCell ref="I1:I3"/>
    <mergeCell ref="J1:O1"/>
    <mergeCell ref="P1:U1"/>
    <mergeCell ref="V1:AA1"/>
    <mergeCell ref="AB1:AG1"/>
    <mergeCell ref="D13:D14"/>
    <mergeCell ref="D18:D24"/>
    <mergeCell ref="C12:C25"/>
    <mergeCell ref="AT2:AY2"/>
    <mergeCell ref="AH2:AM2"/>
    <mergeCell ref="A1:A3"/>
    <mergeCell ref="B1:B3"/>
    <mergeCell ref="C1:C3"/>
    <mergeCell ref="D1:E1"/>
    <mergeCell ref="F1:F3"/>
    <mergeCell ref="AN1:AS1"/>
    <mergeCell ref="AT1:AY1"/>
    <mergeCell ref="AH1:AM1"/>
    <mergeCell ref="E2:E3"/>
    <mergeCell ref="AN2:AS2"/>
    <mergeCell ref="P2:U2"/>
    <mergeCell ref="V2:AA2"/>
    <mergeCell ref="A13:A14"/>
    <mergeCell ref="A16:A17"/>
    <mergeCell ref="A18:A24"/>
    <mergeCell ref="D28:D30"/>
    <mergeCell ref="A28:A30"/>
    <mergeCell ref="C26:C32"/>
    <mergeCell ref="H12:H25"/>
    <mergeCell ref="H26:H32"/>
  </mergeCells>
  <printOptions horizontalCentered="1"/>
  <pageMargins left="0.33" right="0.36" top="0.75" bottom="0.75" header="0.3" footer="0.3"/>
  <pageSetup paperSize="9" scale="60" pageOrder="overThenDown" orientation="landscape" r:id="rId1"/>
  <headerFooter>
    <oddHeader>&amp;C&amp;"Arial,Bold"&amp;12Chapter 8: Peace and Security
 Annex B2: List of Non-Core Investment Programs and Projects (Non-CIPs) with Annual Investment Targets By Source of Financing</oddHeader>
    <oddFooter xml:space="preserve">&amp;C&amp;"Arial,Bold"&amp;12 2011-2016 Revalidated Public Investment Program &amp;R&amp;"Arial,Regular"&amp;10Page &amp;P of &amp;N   </oddFooter>
  </headerFooter>
  <rowBreaks count="2" manualBreakCount="2">
    <brk id="32" max="50" man="1"/>
    <brk id="64" max="50" man="1"/>
  </rowBreaks>
  <colBreaks count="7" manualBreakCount="7">
    <brk id="9" max="75" man="1"/>
    <brk id="15" max="75" man="1"/>
    <brk id="21" max="75" man="1"/>
    <brk id="27" max="75" man="1"/>
    <brk id="33" max="75" man="1"/>
    <brk id="39" max="75" man="1"/>
    <brk id="45" max="75" man="1"/>
  </colBreaks>
</worksheet>
</file>

<file path=xl/worksheets/sheet2.xml><?xml version="1.0" encoding="utf-8"?>
<worksheet xmlns="http://schemas.openxmlformats.org/spreadsheetml/2006/main" xmlns:r="http://schemas.openxmlformats.org/officeDocument/2006/relationships">
  <dimension ref="A1:BA79"/>
  <sheetViews>
    <sheetView view="pageBreakPreview" topLeftCell="A2" zoomScaleSheetLayoutView="100" workbookViewId="0">
      <pane xSplit="7" ySplit="1" topLeftCell="H39" activePane="bottomRight" state="frozen"/>
      <selection activeCell="A2" sqref="A2"/>
      <selection pane="topRight" activeCell="H2" sqref="H2"/>
      <selection pane="bottomLeft" activeCell="A3" sqref="A3"/>
      <selection pane="bottomRight" activeCell="H74" sqref="H74"/>
    </sheetView>
  </sheetViews>
  <sheetFormatPr defaultRowHeight="12.75"/>
  <cols>
    <col min="1" max="1" width="22.7109375" style="37" customWidth="1"/>
    <col min="2" max="2" width="18.5703125" style="36" customWidth="1"/>
    <col min="3" max="3" width="17.5703125" style="49" hidden="1" customWidth="1"/>
    <col min="4" max="7" width="14.42578125" style="49" hidden="1" customWidth="1"/>
    <col min="8" max="8" width="14.42578125" style="43" customWidth="1"/>
    <col min="9" max="9" width="18.28515625" style="49" hidden="1" customWidth="1"/>
    <col min="10" max="13" width="14.42578125" style="49" hidden="1" customWidth="1"/>
    <col min="14" max="14" width="14.42578125" style="43" customWidth="1"/>
    <col min="15" max="19" width="14.42578125" style="43" hidden="1" customWidth="1"/>
    <col min="20" max="20" width="14.42578125" style="43" customWidth="1"/>
    <col min="21" max="25" width="14.42578125" style="49" hidden="1" customWidth="1"/>
    <col min="26" max="26" width="14.42578125" style="43" customWidth="1"/>
    <col min="27" max="31" width="14.42578125" style="49" hidden="1" customWidth="1"/>
    <col min="32" max="32" width="17.5703125" style="43" customWidth="1"/>
    <col min="33" max="37" width="14.42578125" style="49" hidden="1" customWidth="1"/>
    <col min="38" max="38" width="14.42578125" style="43" customWidth="1"/>
    <col min="39" max="43" width="14.42578125" style="49" hidden="1" customWidth="1"/>
    <col min="44" max="45" width="17.7109375" style="43" customWidth="1"/>
    <col min="46" max="46" width="19.42578125" style="5" customWidth="1"/>
    <col min="47" max="48" width="9.140625" style="35"/>
    <col min="49" max="16384" width="9.140625" style="36"/>
  </cols>
  <sheetData>
    <row r="1" spans="1:48" s="20" customFormat="1" ht="44.25" hidden="1" customHeight="1">
      <c r="A1" s="251" t="s">
        <v>0</v>
      </c>
      <c r="B1" s="139" t="s">
        <v>4</v>
      </c>
      <c r="C1" s="254" t="s">
        <v>56</v>
      </c>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43"/>
      <c r="AH1" s="43"/>
      <c r="AI1" s="43"/>
      <c r="AJ1" s="43"/>
      <c r="AK1" s="43"/>
      <c r="AL1" s="43"/>
      <c r="AM1" s="43"/>
      <c r="AN1" s="43"/>
      <c r="AO1" s="43"/>
      <c r="AP1" s="43"/>
      <c r="AQ1" s="43"/>
      <c r="AR1" s="43"/>
      <c r="AS1" s="43"/>
      <c r="AT1" s="5"/>
      <c r="AU1" s="19"/>
      <c r="AV1" s="19"/>
    </row>
    <row r="2" spans="1:48" s="20" customFormat="1" ht="61.5" customHeight="1">
      <c r="A2" s="252"/>
      <c r="B2" s="255" t="s">
        <v>112</v>
      </c>
      <c r="C2" s="257" t="s">
        <v>8</v>
      </c>
      <c r="D2" s="258"/>
      <c r="E2" s="258"/>
      <c r="F2" s="258"/>
      <c r="G2" s="258"/>
      <c r="H2" s="258"/>
      <c r="I2" s="257" t="s">
        <v>9</v>
      </c>
      <c r="J2" s="258"/>
      <c r="K2" s="258"/>
      <c r="L2" s="258"/>
      <c r="M2" s="258"/>
      <c r="N2" s="258"/>
      <c r="O2" s="259" t="s">
        <v>10</v>
      </c>
      <c r="P2" s="254"/>
      <c r="Q2" s="254"/>
      <c r="R2" s="254"/>
      <c r="S2" s="254"/>
      <c r="T2" s="260"/>
      <c r="U2" s="257" t="s">
        <v>11</v>
      </c>
      <c r="V2" s="258"/>
      <c r="W2" s="258"/>
      <c r="X2" s="258"/>
      <c r="Y2" s="258"/>
      <c r="Z2" s="258"/>
      <c r="AA2" s="259" t="s">
        <v>107</v>
      </c>
      <c r="AB2" s="261"/>
      <c r="AC2" s="261"/>
      <c r="AD2" s="261"/>
      <c r="AE2" s="261"/>
      <c r="AF2" s="262"/>
      <c r="AG2" s="244" t="s">
        <v>108</v>
      </c>
      <c r="AH2" s="245"/>
      <c r="AI2" s="245"/>
      <c r="AJ2" s="245"/>
      <c r="AK2" s="245"/>
      <c r="AL2" s="246"/>
      <c r="AM2" s="247" t="s">
        <v>109</v>
      </c>
      <c r="AN2" s="245"/>
      <c r="AO2" s="245"/>
      <c r="AP2" s="245"/>
      <c r="AQ2" s="245"/>
      <c r="AR2" s="246"/>
      <c r="AS2" s="191" t="s">
        <v>206</v>
      </c>
      <c r="AT2" s="5" t="s">
        <v>229</v>
      </c>
      <c r="AU2" s="19"/>
      <c r="AV2" s="19"/>
    </row>
    <row r="3" spans="1:48" s="20" customFormat="1" ht="12.75" customHeight="1">
      <c r="A3" s="253"/>
      <c r="B3" s="256"/>
      <c r="C3" s="44" t="s">
        <v>1</v>
      </c>
      <c r="D3" s="44" t="s">
        <v>7</v>
      </c>
      <c r="E3" s="44" t="s">
        <v>73</v>
      </c>
      <c r="F3" s="44" t="s">
        <v>12</v>
      </c>
      <c r="G3" s="44" t="s">
        <v>14</v>
      </c>
      <c r="H3" s="44" t="s">
        <v>3</v>
      </c>
      <c r="I3" s="44" t="s">
        <v>1</v>
      </c>
      <c r="J3" s="44" t="s">
        <v>2</v>
      </c>
      <c r="K3" s="44" t="s">
        <v>57</v>
      </c>
      <c r="L3" s="44" t="s">
        <v>12</v>
      </c>
      <c r="M3" s="44" t="s">
        <v>14</v>
      </c>
      <c r="N3" s="44" t="s">
        <v>3</v>
      </c>
      <c r="O3" s="44" t="s">
        <v>1</v>
      </c>
      <c r="P3" s="44" t="s">
        <v>7</v>
      </c>
      <c r="Q3" s="44" t="s">
        <v>58</v>
      </c>
      <c r="R3" s="44" t="s">
        <v>12</v>
      </c>
      <c r="S3" s="44" t="s">
        <v>14</v>
      </c>
      <c r="T3" s="44" t="s">
        <v>3</v>
      </c>
      <c r="U3" s="44" t="s">
        <v>1</v>
      </c>
      <c r="V3" s="44" t="s">
        <v>7</v>
      </c>
      <c r="W3" s="44" t="s">
        <v>57</v>
      </c>
      <c r="X3" s="44" t="s">
        <v>12</v>
      </c>
      <c r="Y3" s="44" t="s">
        <v>14</v>
      </c>
      <c r="Z3" s="44" t="s">
        <v>3</v>
      </c>
      <c r="AA3" s="44" t="s">
        <v>1</v>
      </c>
      <c r="AB3" s="44" t="s">
        <v>2</v>
      </c>
      <c r="AC3" s="44" t="s">
        <v>57</v>
      </c>
      <c r="AD3" s="44" t="s">
        <v>12</v>
      </c>
      <c r="AE3" s="44" t="s">
        <v>14</v>
      </c>
      <c r="AF3" s="44" t="s">
        <v>13</v>
      </c>
      <c r="AG3" s="44" t="s">
        <v>1</v>
      </c>
      <c r="AH3" s="44" t="s">
        <v>2</v>
      </c>
      <c r="AI3" s="44" t="s">
        <v>57</v>
      </c>
      <c r="AJ3" s="44" t="s">
        <v>12</v>
      </c>
      <c r="AK3" s="44" t="s">
        <v>14</v>
      </c>
      <c r="AL3" s="44" t="s">
        <v>13</v>
      </c>
      <c r="AM3" s="44" t="s">
        <v>1</v>
      </c>
      <c r="AN3" s="44" t="s">
        <v>2</v>
      </c>
      <c r="AO3" s="44" t="s">
        <v>57</v>
      </c>
      <c r="AP3" s="44" t="s">
        <v>12</v>
      </c>
      <c r="AQ3" s="44" t="s">
        <v>14</v>
      </c>
      <c r="AR3" s="44" t="s">
        <v>13</v>
      </c>
      <c r="AS3" s="43"/>
      <c r="AT3" s="5"/>
      <c r="AU3" s="19"/>
      <c r="AV3" s="19"/>
    </row>
    <row r="4" spans="1:48" s="20" customFormat="1" ht="15" customHeight="1">
      <c r="A4" s="142" t="s">
        <v>18</v>
      </c>
      <c r="B4" s="21" t="s">
        <v>53</v>
      </c>
      <c r="C4" s="44" t="s">
        <v>23</v>
      </c>
      <c r="D4" s="44" t="s">
        <v>24</v>
      </c>
      <c r="E4" s="44" t="s">
        <v>25</v>
      </c>
      <c r="F4" s="44" t="s">
        <v>26</v>
      </c>
      <c r="G4" s="44" t="s">
        <v>27</v>
      </c>
      <c r="H4" s="44" t="s">
        <v>28</v>
      </c>
      <c r="I4" s="44" t="s">
        <v>29</v>
      </c>
      <c r="J4" s="44" t="s">
        <v>30</v>
      </c>
      <c r="K4" s="44" t="s">
        <v>31</v>
      </c>
      <c r="L4" s="44" t="s">
        <v>47</v>
      </c>
      <c r="M4" s="44" t="s">
        <v>32</v>
      </c>
      <c r="N4" s="44" t="s">
        <v>33</v>
      </c>
      <c r="O4" s="44" t="s">
        <v>34</v>
      </c>
      <c r="P4" s="44" t="s">
        <v>35</v>
      </c>
      <c r="Q4" s="44" t="s">
        <v>36</v>
      </c>
      <c r="R4" s="44" t="s">
        <v>37</v>
      </c>
      <c r="S4" s="44" t="s">
        <v>38</v>
      </c>
      <c r="T4" s="44" t="s">
        <v>39</v>
      </c>
      <c r="U4" s="44" t="s">
        <v>40</v>
      </c>
      <c r="V4" s="44" t="s">
        <v>41</v>
      </c>
      <c r="W4" s="44" t="s">
        <v>42</v>
      </c>
      <c r="X4" s="44" t="s">
        <v>43</v>
      </c>
      <c r="Y4" s="44" t="s">
        <v>44</v>
      </c>
      <c r="Z4" s="44" t="s">
        <v>45</v>
      </c>
      <c r="AA4" s="44" t="s">
        <v>46</v>
      </c>
      <c r="AB4" s="44" t="s">
        <v>48</v>
      </c>
      <c r="AC4" s="43" t="s">
        <v>49</v>
      </c>
      <c r="AD4" s="44" t="s">
        <v>50</v>
      </c>
      <c r="AE4" s="43" t="s">
        <v>51</v>
      </c>
      <c r="AF4" s="44" t="s">
        <v>52</v>
      </c>
      <c r="AG4" s="44" t="s">
        <v>54</v>
      </c>
      <c r="AH4" s="44" t="s">
        <v>55</v>
      </c>
      <c r="AI4" s="43" t="s">
        <v>49</v>
      </c>
      <c r="AJ4" s="44"/>
      <c r="AK4" s="43"/>
      <c r="AL4" s="44"/>
      <c r="AM4" s="44"/>
      <c r="AN4" s="44"/>
      <c r="AO4" s="43"/>
      <c r="AP4" s="44"/>
      <c r="AQ4" s="43"/>
      <c r="AR4" s="44"/>
      <c r="AS4" s="43"/>
      <c r="AT4" s="5"/>
      <c r="AU4" s="19"/>
      <c r="AV4" s="19"/>
    </row>
    <row r="5" spans="1:48" s="20" customFormat="1" hidden="1">
      <c r="A5" s="30"/>
      <c r="B5" s="23"/>
      <c r="C5" s="33"/>
      <c r="D5" s="33"/>
      <c r="E5" s="33"/>
      <c r="F5" s="33"/>
      <c r="G5" s="33"/>
      <c r="H5" s="34"/>
      <c r="I5" s="33"/>
      <c r="J5" s="33"/>
      <c r="K5" s="33"/>
      <c r="L5" s="33"/>
      <c r="M5" s="33"/>
      <c r="N5" s="34"/>
      <c r="O5" s="34"/>
      <c r="P5" s="34"/>
      <c r="Q5" s="34"/>
      <c r="R5" s="34"/>
      <c r="S5" s="34"/>
      <c r="T5" s="34"/>
      <c r="U5" s="33"/>
      <c r="V5" s="33"/>
      <c r="W5" s="33"/>
      <c r="X5" s="33"/>
      <c r="Y5" s="33"/>
      <c r="Z5" s="34"/>
      <c r="AA5" s="33"/>
      <c r="AB5" s="33"/>
      <c r="AC5" s="33"/>
      <c r="AD5" s="33"/>
      <c r="AE5" s="33"/>
      <c r="AF5" s="34"/>
      <c r="AG5" s="33"/>
      <c r="AH5" s="33"/>
      <c r="AI5" s="33"/>
      <c r="AJ5" s="33"/>
      <c r="AK5" s="33"/>
      <c r="AL5" s="34"/>
      <c r="AM5" s="33"/>
      <c r="AN5" s="33"/>
      <c r="AO5" s="33"/>
      <c r="AP5" s="33"/>
      <c r="AQ5" s="33"/>
      <c r="AR5" s="34"/>
      <c r="AS5" s="39"/>
      <c r="AT5" s="5"/>
      <c r="AU5" s="19"/>
      <c r="AV5" s="19"/>
    </row>
    <row r="6" spans="1:48" s="12" customFormat="1" ht="12.75" hidden="1" customHeight="1">
      <c r="A6" s="3"/>
      <c r="B6" s="3"/>
      <c r="C6" s="42"/>
      <c r="D6" s="42"/>
      <c r="E6" s="42"/>
      <c r="F6" s="42"/>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31"/>
      <c r="AT6" s="13"/>
      <c r="AU6" s="14"/>
      <c r="AV6" s="14"/>
    </row>
    <row r="7" spans="1:48" s="12" customFormat="1" ht="12.75" hidden="1" customHeight="1">
      <c r="A7" s="10"/>
      <c r="B7" s="10"/>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31"/>
      <c r="AT7" s="13"/>
      <c r="AU7" s="14"/>
      <c r="AV7" s="14"/>
    </row>
    <row r="8" spans="1:48" s="12" customFormat="1" ht="12.75" hidden="1" customHeight="1">
      <c r="A8" s="3"/>
      <c r="B8" s="3"/>
      <c r="C8" s="42"/>
      <c r="D8" s="42"/>
      <c r="E8" s="42"/>
      <c r="F8" s="42"/>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31"/>
      <c r="AT8" s="13"/>
      <c r="AU8" s="14"/>
      <c r="AV8" s="14"/>
    </row>
    <row r="9" spans="1:48" s="12" customFormat="1" ht="12.75" hidden="1" customHeight="1">
      <c r="A9" s="3"/>
      <c r="B9" s="3"/>
      <c r="C9" s="42"/>
      <c r="D9" s="42"/>
      <c r="E9" s="42"/>
      <c r="F9" s="42"/>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31"/>
      <c r="AT9" s="13"/>
      <c r="AU9" s="14"/>
      <c r="AV9" s="14"/>
    </row>
    <row r="10" spans="1:48" s="153" customFormat="1">
      <c r="A10" s="148" t="s">
        <v>88</v>
      </c>
      <c r="B10" s="149" t="s">
        <v>64</v>
      </c>
      <c r="C10" s="150">
        <v>362820</v>
      </c>
      <c r="D10" s="150"/>
      <c r="E10" s="150"/>
      <c r="F10" s="150"/>
      <c r="G10" s="150"/>
      <c r="H10" s="150">
        <f>SUM(C10:G10)</f>
        <v>362820</v>
      </c>
      <c r="I10" s="150">
        <v>270420</v>
      </c>
      <c r="J10" s="150"/>
      <c r="K10" s="150"/>
      <c r="L10" s="150"/>
      <c r="M10" s="150"/>
      <c r="N10" s="150">
        <f>SUM(I10:M10)</f>
        <v>270420</v>
      </c>
      <c r="O10" s="150">
        <v>206420</v>
      </c>
      <c r="P10" s="150"/>
      <c r="Q10" s="150"/>
      <c r="R10" s="150"/>
      <c r="S10" s="150"/>
      <c r="T10" s="150">
        <f>SUM(O10:S10)</f>
        <v>206420</v>
      </c>
      <c r="U10" s="150">
        <v>121320</v>
      </c>
      <c r="V10" s="150"/>
      <c r="W10" s="150"/>
      <c r="X10" s="150"/>
      <c r="Y10" s="150"/>
      <c r="Z10" s="150">
        <f>SUM(U10:Y10)</f>
        <v>121320</v>
      </c>
      <c r="AA10" s="150">
        <f>C10+I10+O10+U10</f>
        <v>960980</v>
      </c>
      <c r="AB10" s="150"/>
      <c r="AC10" s="150"/>
      <c r="AD10" s="150">
        <f>F10+L10+R10+X10</f>
        <v>0</v>
      </c>
      <c r="AE10" s="150"/>
      <c r="AF10" s="150">
        <f>SUM(AA10:AE10)</f>
        <v>960980</v>
      </c>
      <c r="AG10" s="150"/>
      <c r="AH10" s="150"/>
      <c r="AI10" s="150"/>
      <c r="AJ10" s="150"/>
      <c r="AK10" s="150"/>
      <c r="AL10" s="150"/>
      <c r="AM10" s="151">
        <f t="shared" ref="AM10:AM23" si="0">AA10+AG10</f>
        <v>960980</v>
      </c>
      <c r="AN10" s="150"/>
      <c r="AO10" s="150"/>
      <c r="AP10" s="150"/>
      <c r="AQ10" s="150"/>
      <c r="AR10" s="150">
        <f>AL10+AF10</f>
        <v>960980</v>
      </c>
      <c r="AS10" s="179"/>
      <c r="AT10" s="152"/>
      <c r="AU10" s="152"/>
      <c r="AV10" s="152"/>
    </row>
    <row r="11" spans="1:48" s="12" customFormat="1" ht="76.5" hidden="1" customHeight="1">
      <c r="A11" s="3"/>
      <c r="B11" s="3"/>
      <c r="C11" s="42"/>
      <c r="D11" s="42"/>
      <c r="E11" s="42"/>
      <c r="F11" s="42"/>
      <c r="G11" s="7"/>
      <c r="H11" s="7"/>
      <c r="I11" s="7"/>
      <c r="J11" s="7"/>
      <c r="K11" s="7"/>
      <c r="L11" s="7"/>
      <c r="M11" s="7"/>
      <c r="N11" s="7"/>
      <c r="O11" s="7"/>
      <c r="P11" s="7"/>
      <c r="Q11" s="7"/>
      <c r="R11" s="7"/>
      <c r="S11" s="7"/>
      <c r="T11" s="7"/>
      <c r="U11" s="7"/>
      <c r="V11" s="7"/>
      <c r="W11" s="7"/>
      <c r="X11" s="7"/>
      <c r="Y11" s="7"/>
      <c r="Z11" s="7"/>
      <c r="AA11" s="7">
        <f>C11+I11+O11+U11</f>
        <v>0</v>
      </c>
      <c r="AB11" s="7"/>
      <c r="AC11" s="7"/>
      <c r="AD11" s="7"/>
      <c r="AE11" s="7"/>
      <c r="AF11" s="7"/>
      <c r="AG11" s="7"/>
      <c r="AH11" s="7"/>
      <c r="AI11" s="7"/>
      <c r="AJ11" s="7"/>
      <c r="AK11" s="7"/>
      <c r="AL11" s="7"/>
      <c r="AM11" s="33"/>
      <c r="AN11" s="7"/>
      <c r="AO11" s="7"/>
      <c r="AP11" s="7"/>
      <c r="AQ11" s="7"/>
      <c r="AR11" s="7"/>
      <c r="AS11" s="31"/>
      <c r="AT11" s="13"/>
      <c r="AU11" s="14"/>
      <c r="AV11" s="14"/>
    </row>
    <row r="12" spans="1:48" s="159" customFormat="1" ht="12.75" customHeight="1">
      <c r="A12" s="154" t="s">
        <v>89</v>
      </c>
      <c r="B12" s="248" t="s">
        <v>75</v>
      </c>
      <c r="C12" s="155">
        <v>2000</v>
      </c>
      <c r="D12" s="155"/>
      <c r="E12" s="155"/>
      <c r="F12" s="155"/>
      <c r="G12" s="155"/>
      <c r="H12" s="155">
        <f>SUM(C12:G12)</f>
        <v>2000</v>
      </c>
      <c r="I12" s="155">
        <v>4000</v>
      </c>
      <c r="J12" s="155"/>
      <c r="K12" s="155"/>
      <c r="L12" s="155"/>
      <c r="M12" s="155"/>
      <c r="N12" s="155">
        <f>SUM(I12:M12)</f>
        <v>4000</v>
      </c>
      <c r="O12" s="155">
        <v>6000</v>
      </c>
      <c r="P12" s="155"/>
      <c r="Q12" s="155"/>
      <c r="R12" s="155"/>
      <c r="S12" s="155"/>
      <c r="T12" s="155">
        <f>SUM(O12:S12)</f>
        <v>6000</v>
      </c>
      <c r="U12" s="155">
        <v>8000</v>
      </c>
      <c r="V12" s="155"/>
      <c r="W12" s="155"/>
      <c r="X12" s="155"/>
      <c r="Y12" s="155"/>
      <c r="Z12" s="155">
        <f>SUM(U12:Y12)</f>
        <v>8000</v>
      </c>
      <c r="AA12" s="155">
        <f>C12+I12+O12+U12</f>
        <v>20000</v>
      </c>
      <c r="AB12" s="155"/>
      <c r="AC12" s="155"/>
      <c r="AD12" s="155">
        <f>F12+L12+R12+X12</f>
        <v>0</v>
      </c>
      <c r="AE12" s="155"/>
      <c r="AF12" s="155">
        <f>SUM(AA12:AE12)</f>
        <v>20000</v>
      </c>
      <c r="AG12" s="155"/>
      <c r="AH12" s="155"/>
      <c r="AI12" s="155"/>
      <c r="AJ12" s="155"/>
      <c r="AK12" s="155"/>
      <c r="AL12" s="155"/>
      <c r="AM12" s="156">
        <f t="shared" si="0"/>
        <v>20000</v>
      </c>
      <c r="AN12" s="155"/>
      <c r="AO12" s="155"/>
      <c r="AP12" s="155"/>
      <c r="AQ12" s="155"/>
      <c r="AR12" s="155">
        <f>AL12+AF12</f>
        <v>20000</v>
      </c>
      <c r="AS12" s="168"/>
      <c r="AT12" s="157"/>
      <c r="AU12" s="158"/>
      <c r="AV12" s="158"/>
    </row>
    <row r="13" spans="1:48" s="159" customFormat="1">
      <c r="A13" s="154" t="s">
        <v>90</v>
      </c>
      <c r="B13" s="249"/>
      <c r="C13" s="155">
        <v>15600</v>
      </c>
      <c r="D13" s="155"/>
      <c r="E13" s="155"/>
      <c r="F13" s="155"/>
      <c r="G13" s="155"/>
      <c r="H13" s="155">
        <f t="shared" ref="H13:H23" si="1">SUM(C13:G13)</f>
        <v>15600</v>
      </c>
      <c r="I13" s="155">
        <v>15600</v>
      </c>
      <c r="J13" s="155"/>
      <c r="K13" s="155"/>
      <c r="L13" s="155"/>
      <c r="M13" s="155"/>
      <c r="N13" s="155">
        <f t="shared" ref="N13:N31" si="2">SUM(I13:M13)</f>
        <v>15600</v>
      </c>
      <c r="O13" s="155">
        <v>15600</v>
      </c>
      <c r="P13" s="155"/>
      <c r="Q13" s="155"/>
      <c r="R13" s="155"/>
      <c r="S13" s="155"/>
      <c r="T13" s="155">
        <f t="shared" ref="T13:T31" si="3">SUM(O13:S13)</f>
        <v>15600</v>
      </c>
      <c r="U13" s="155">
        <v>15600</v>
      </c>
      <c r="V13" s="155"/>
      <c r="W13" s="155"/>
      <c r="X13" s="155"/>
      <c r="Y13" s="155"/>
      <c r="Z13" s="155">
        <f t="shared" ref="Z13:Z31" si="4">SUM(U13:Y13)</f>
        <v>15600</v>
      </c>
      <c r="AA13" s="155">
        <f t="shared" ref="AA13:AA31" si="5">C13+I13+O13+U13</f>
        <v>62400</v>
      </c>
      <c r="AB13" s="155"/>
      <c r="AC13" s="155"/>
      <c r="AD13" s="155">
        <f t="shared" ref="AD13:AD23" si="6">F13+L13+R13+X13</f>
        <v>0</v>
      </c>
      <c r="AE13" s="155"/>
      <c r="AF13" s="155">
        <f t="shared" ref="AF13:AF31" si="7">SUM(AA13:AE13)</f>
        <v>62400</v>
      </c>
      <c r="AG13" s="155"/>
      <c r="AH13" s="155"/>
      <c r="AI13" s="155"/>
      <c r="AJ13" s="155"/>
      <c r="AK13" s="155"/>
      <c r="AL13" s="155"/>
      <c r="AM13" s="156">
        <f t="shared" si="0"/>
        <v>62400</v>
      </c>
      <c r="AN13" s="155"/>
      <c r="AO13" s="155"/>
      <c r="AP13" s="155"/>
      <c r="AQ13" s="155"/>
      <c r="AR13" s="155">
        <f t="shared" ref="AR13:AR31" si="8">AL13+AF13</f>
        <v>62400</v>
      </c>
      <c r="AS13" s="168"/>
      <c r="AT13" s="157"/>
      <c r="AU13" s="158"/>
      <c r="AV13" s="158"/>
    </row>
    <row r="14" spans="1:48" s="159" customFormat="1">
      <c r="A14" s="154" t="s">
        <v>117</v>
      </c>
      <c r="B14" s="165" t="s">
        <v>75</v>
      </c>
      <c r="C14" s="155">
        <v>0</v>
      </c>
      <c r="D14" s="155"/>
      <c r="E14" s="155"/>
      <c r="F14" s="155"/>
      <c r="G14" s="155"/>
      <c r="H14" s="155">
        <f t="shared" si="1"/>
        <v>0</v>
      </c>
      <c r="I14" s="155">
        <v>57186</v>
      </c>
      <c r="J14" s="155"/>
      <c r="K14" s="155"/>
      <c r="L14" s="155"/>
      <c r="M14" s="155"/>
      <c r="N14" s="155">
        <f t="shared" si="2"/>
        <v>57186</v>
      </c>
      <c r="O14" s="155">
        <v>50000</v>
      </c>
      <c r="P14" s="155"/>
      <c r="Q14" s="155"/>
      <c r="R14" s="155"/>
      <c r="S14" s="155"/>
      <c r="T14" s="155">
        <f t="shared" si="3"/>
        <v>50000</v>
      </c>
      <c r="U14" s="155">
        <v>5718</v>
      </c>
      <c r="V14" s="155"/>
      <c r="W14" s="155"/>
      <c r="X14" s="155"/>
      <c r="Y14" s="155"/>
      <c r="Z14" s="155">
        <f t="shared" si="4"/>
        <v>5718</v>
      </c>
      <c r="AA14" s="155">
        <f t="shared" si="5"/>
        <v>112904</v>
      </c>
      <c r="AB14" s="155"/>
      <c r="AC14" s="155"/>
      <c r="AD14" s="155">
        <f t="shared" si="6"/>
        <v>0</v>
      </c>
      <c r="AE14" s="155"/>
      <c r="AF14" s="155">
        <f t="shared" si="7"/>
        <v>112904</v>
      </c>
      <c r="AG14" s="155"/>
      <c r="AH14" s="155"/>
      <c r="AI14" s="155"/>
      <c r="AJ14" s="155"/>
      <c r="AK14" s="155"/>
      <c r="AL14" s="155"/>
      <c r="AM14" s="156">
        <f t="shared" si="0"/>
        <v>112904</v>
      </c>
      <c r="AN14" s="155"/>
      <c r="AO14" s="155"/>
      <c r="AP14" s="155"/>
      <c r="AQ14" s="155"/>
      <c r="AR14" s="155">
        <f t="shared" si="8"/>
        <v>112904</v>
      </c>
      <c r="AS14" s="168"/>
      <c r="AT14" s="157"/>
      <c r="AU14" s="158"/>
      <c r="AV14" s="158"/>
    </row>
    <row r="15" spans="1:48" s="159" customFormat="1" ht="12.75" customHeight="1">
      <c r="A15" s="160" t="s">
        <v>91</v>
      </c>
      <c r="B15" s="250" t="s">
        <v>75</v>
      </c>
      <c r="C15" s="155">
        <v>207900</v>
      </c>
      <c r="D15" s="155"/>
      <c r="E15" s="155"/>
      <c r="F15" s="155"/>
      <c r="G15" s="155"/>
      <c r="H15" s="155">
        <f t="shared" si="1"/>
        <v>207900</v>
      </c>
      <c r="I15" s="155">
        <v>196350</v>
      </c>
      <c r="J15" s="155"/>
      <c r="K15" s="155"/>
      <c r="L15" s="155"/>
      <c r="M15" s="155"/>
      <c r="N15" s="155">
        <f t="shared" si="2"/>
        <v>196350</v>
      </c>
      <c r="O15" s="155">
        <v>15180</v>
      </c>
      <c r="P15" s="155"/>
      <c r="Q15" s="155"/>
      <c r="R15" s="155"/>
      <c r="S15" s="155"/>
      <c r="T15" s="155">
        <f t="shared" si="3"/>
        <v>15180</v>
      </c>
      <c r="U15" s="155">
        <v>19635</v>
      </c>
      <c r="V15" s="155"/>
      <c r="W15" s="155"/>
      <c r="X15" s="155"/>
      <c r="Y15" s="155"/>
      <c r="Z15" s="155">
        <f t="shared" si="4"/>
        <v>19635</v>
      </c>
      <c r="AA15" s="155">
        <f t="shared" si="5"/>
        <v>439065</v>
      </c>
      <c r="AB15" s="155"/>
      <c r="AC15" s="155"/>
      <c r="AD15" s="155">
        <f t="shared" si="6"/>
        <v>0</v>
      </c>
      <c r="AE15" s="155"/>
      <c r="AF15" s="155">
        <f t="shared" si="7"/>
        <v>439065</v>
      </c>
      <c r="AG15" s="155"/>
      <c r="AH15" s="155"/>
      <c r="AI15" s="155"/>
      <c r="AJ15" s="155"/>
      <c r="AK15" s="155"/>
      <c r="AL15" s="155"/>
      <c r="AM15" s="156">
        <f t="shared" si="0"/>
        <v>439065</v>
      </c>
      <c r="AN15" s="155"/>
      <c r="AO15" s="155"/>
      <c r="AP15" s="155"/>
      <c r="AQ15" s="155"/>
      <c r="AR15" s="155">
        <f t="shared" si="8"/>
        <v>439065</v>
      </c>
      <c r="AS15" s="168"/>
      <c r="AT15" s="157"/>
      <c r="AU15" s="158"/>
      <c r="AV15" s="158"/>
    </row>
    <row r="16" spans="1:48" s="159" customFormat="1">
      <c r="A16" s="160" t="s">
        <v>121</v>
      </c>
      <c r="B16" s="250"/>
      <c r="C16" s="155">
        <v>1468638</v>
      </c>
      <c r="D16" s="155"/>
      <c r="E16" s="155"/>
      <c r="F16" s="155"/>
      <c r="G16" s="155"/>
      <c r="H16" s="155">
        <f t="shared" si="1"/>
        <v>1468638</v>
      </c>
      <c r="I16" s="155">
        <v>922014</v>
      </c>
      <c r="J16" s="155"/>
      <c r="K16" s="155"/>
      <c r="L16" s="155"/>
      <c r="M16" s="155"/>
      <c r="N16" s="155">
        <f t="shared" si="2"/>
        <v>922014</v>
      </c>
      <c r="O16" s="155">
        <v>420000</v>
      </c>
      <c r="P16" s="155"/>
      <c r="Q16" s="155"/>
      <c r="R16" s="155"/>
      <c r="S16" s="155"/>
      <c r="T16" s="155">
        <f t="shared" si="3"/>
        <v>420000</v>
      </c>
      <c r="U16" s="155">
        <v>9220</v>
      </c>
      <c r="V16" s="155"/>
      <c r="W16" s="155"/>
      <c r="X16" s="155"/>
      <c r="Y16" s="155"/>
      <c r="Z16" s="155">
        <f t="shared" si="4"/>
        <v>9220</v>
      </c>
      <c r="AA16" s="155">
        <f t="shared" si="5"/>
        <v>2819872</v>
      </c>
      <c r="AB16" s="155"/>
      <c r="AC16" s="155"/>
      <c r="AD16" s="155">
        <f t="shared" si="6"/>
        <v>0</v>
      </c>
      <c r="AE16" s="155"/>
      <c r="AF16" s="155">
        <f t="shared" si="7"/>
        <v>2819872</v>
      </c>
      <c r="AG16" s="155"/>
      <c r="AH16" s="155"/>
      <c r="AI16" s="155"/>
      <c r="AJ16" s="155"/>
      <c r="AK16" s="155"/>
      <c r="AL16" s="155"/>
      <c r="AM16" s="156">
        <f t="shared" si="0"/>
        <v>2819872</v>
      </c>
      <c r="AN16" s="155"/>
      <c r="AO16" s="155"/>
      <c r="AP16" s="155"/>
      <c r="AQ16" s="155"/>
      <c r="AR16" s="155">
        <f t="shared" si="8"/>
        <v>2819872</v>
      </c>
      <c r="AS16" s="168"/>
      <c r="AT16" s="157"/>
      <c r="AU16" s="158"/>
      <c r="AV16" s="158"/>
    </row>
    <row r="17" spans="1:48" s="159" customFormat="1" ht="12.75" customHeight="1">
      <c r="A17" s="160" t="s">
        <v>87</v>
      </c>
      <c r="B17" s="250" t="s">
        <v>75</v>
      </c>
      <c r="C17" s="155">
        <v>1576275</v>
      </c>
      <c r="D17" s="155"/>
      <c r="E17" s="155"/>
      <c r="F17" s="155"/>
      <c r="G17" s="155"/>
      <c r="H17" s="155">
        <f t="shared" si="1"/>
        <v>1576275</v>
      </c>
      <c r="I17" s="155">
        <v>1547470</v>
      </c>
      <c r="J17" s="155"/>
      <c r="K17" s="155"/>
      <c r="L17" s="155"/>
      <c r="M17" s="155"/>
      <c r="N17" s="155">
        <f t="shared" si="2"/>
        <v>1547470</v>
      </c>
      <c r="O17" s="155">
        <v>880281</v>
      </c>
      <c r="P17" s="155"/>
      <c r="Q17" s="155"/>
      <c r="R17" s="155"/>
      <c r="S17" s="155"/>
      <c r="T17" s="155">
        <f t="shared" si="3"/>
        <v>880281</v>
      </c>
      <c r="U17" s="155">
        <v>239627</v>
      </c>
      <c r="V17" s="155"/>
      <c r="W17" s="155"/>
      <c r="X17" s="155"/>
      <c r="Y17" s="155"/>
      <c r="Z17" s="155">
        <f t="shared" si="4"/>
        <v>239627</v>
      </c>
      <c r="AA17" s="155">
        <f t="shared" si="5"/>
        <v>4243653</v>
      </c>
      <c r="AB17" s="155"/>
      <c r="AC17" s="155"/>
      <c r="AD17" s="155">
        <f t="shared" si="6"/>
        <v>0</v>
      </c>
      <c r="AE17" s="155"/>
      <c r="AF17" s="155">
        <f t="shared" si="7"/>
        <v>4243653</v>
      </c>
      <c r="AG17" s="155"/>
      <c r="AH17" s="155"/>
      <c r="AI17" s="155"/>
      <c r="AJ17" s="155"/>
      <c r="AK17" s="155"/>
      <c r="AL17" s="155"/>
      <c r="AM17" s="156">
        <f t="shared" si="0"/>
        <v>4243653</v>
      </c>
      <c r="AN17" s="155"/>
      <c r="AO17" s="155"/>
      <c r="AP17" s="155"/>
      <c r="AQ17" s="155"/>
      <c r="AR17" s="155">
        <f t="shared" si="8"/>
        <v>4243653</v>
      </c>
      <c r="AS17" s="168"/>
      <c r="AT17" s="157"/>
      <c r="AU17" s="158"/>
      <c r="AV17" s="158"/>
    </row>
    <row r="18" spans="1:48" s="159" customFormat="1">
      <c r="A18" s="160" t="s">
        <v>92</v>
      </c>
      <c r="B18" s="250"/>
      <c r="C18" s="155">
        <v>1503358</v>
      </c>
      <c r="D18" s="155"/>
      <c r="E18" s="155"/>
      <c r="F18" s="155"/>
      <c r="G18" s="155"/>
      <c r="H18" s="155">
        <f t="shared" si="1"/>
        <v>1503358</v>
      </c>
      <c r="I18" s="155">
        <v>1735562</v>
      </c>
      <c r="J18" s="155"/>
      <c r="K18" s="155"/>
      <c r="L18" s="155"/>
      <c r="M18" s="155"/>
      <c r="N18" s="155">
        <f t="shared" si="2"/>
        <v>1735562</v>
      </c>
      <c r="O18" s="155">
        <v>1532500</v>
      </c>
      <c r="P18" s="155"/>
      <c r="Q18" s="155"/>
      <c r="R18" s="155"/>
      <c r="S18" s="155"/>
      <c r="T18" s="155">
        <f t="shared" si="3"/>
        <v>1532500</v>
      </c>
      <c r="U18" s="155">
        <v>173556</v>
      </c>
      <c r="V18" s="155"/>
      <c r="W18" s="155"/>
      <c r="X18" s="155"/>
      <c r="Y18" s="155"/>
      <c r="Z18" s="155">
        <f t="shared" si="4"/>
        <v>173556</v>
      </c>
      <c r="AA18" s="155">
        <f t="shared" si="5"/>
        <v>4944976</v>
      </c>
      <c r="AB18" s="155"/>
      <c r="AC18" s="155"/>
      <c r="AD18" s="155">
        <f t="shared" si="6"/>
        <v>0</v>
      </c>
      <c r="AE18" s="155"/>
      <c r="AF18" s="155">
        <f t="shared" si="7"/>
        <v>4944976</v>
      </c>
      <c r="AG18" s="155"/>
      <c r="AH18" s="155"/>
      <c r="AI18" s="155"/>
      <c r="AJ18" s="155"/>
      <c r="AK18" s="155"/>
      <c r="AL18" s="155"/>
      <c r="AM18" s="156">
        <f t="shared" si="0"/>
        <v>4944976</v>
      </c>
      <c r="AN18" s="155"/>
      <c r="AO18" s="155"/>
      <c r="AP18" s="155"/>
      <c r="AQ18" s="155"/>
      <c r="AR18" s="155">
        <f t="shared" si="8"/>
        <v>4944976</v>
      </c>
      <c r="AS18" s="168"/>
      <c r="AT18" s="157"/>
      <c r="AU18" s="158"/>
      <c r="AV18" s="158"/>
    </row>
    <row r="19" spans="1:48" s="159" customFormat="1">
      <c r="A19" s="160" t="s">
        <v>93</v>
      </c>
      <c r="B19" s="250"/>
      <c r="C19" s="155">
        <v>92718</v>
      </c>
      <c r="D19" s="155"/>
      <c r="E19" s="155"/>
      <c r="F19" s="155"/>
      <c r="G19" s="155"/>
      <c r="H19" s="155">
        <f t="shared" si="1"/>
        <v>92718</v>
      </c>
      <c r="I19" s="155">
        <v>0</v>
      </c>
      <c r="J19" s="155"/>
      <c r="K19" s="155"/>
      <c r="L19" s="155"/>
      <c r="M19" s="155"/>
      <c r="N19" s="155">
        <f t="shared" si="2"/>
        <v>0</v>
      </c>
      <c r="O19" s="155">
        <v>21000</v>
      </c>
      <c r="P19" s="155"/>
      <c r="Q19" s="155"/>
      <c r="R19" s="155"/>
      <c r="S19" s="155"/>
      <c r="T19" s="155">
        <f t="shared" si="3"/>
        <v>21000</v>
      </c>
      <c r="U19" s="155">
        <v>9271</v>
      </c>
      <c r="V19" s="155"/>
      <c r="W19" s="155"/>
      <c r="X19" s="155"/>
      <c r="Y19" s="155"/>
      <c r="Z19" s="155">
        <f t="shared" si="4"/>
        <v>9271</v>
      </c>
      <c r="AA19" s="155">
        <f t="shared" si="5"/>
        <v>122989</v>
      </c>
      <c r="AB19" s="155"/>
      <c r="AC19" s="155"/>
      <c r="AD19" s="155">
        <f t="shared" si="6"/>
        <v>0</v>
      </c>
      <c r="AE19" s="155"/>
      <c r="AF19" s="155">
        <f t="shared" si="7"/>
        <v>122989</v>
      </c>
      <c r="AG19" s="155"/>
      <c r="AH19" s="155"/>
      <c r="AI19" s="155"/>
      <c r="AJ19" s="155"/>
      <c r="AK19" s="155"/>
      <c r="AL19" s="155"/>
      <c r="AM19" s="156">
        <f t="shared" si="0"/>
        <v>122989</v>
      </c>
      <c r="AN19" s="155"/>
      <c r="AO19" s="155"/>
      <c r="AP19" s="155"/>
      <c r="AQ19" s="155"/>
      <c r="AR19" s="155">
        <f>AL19+AF19</f>
        <v>122989</v>
      </c>
      <c r="AS19" s="168"/>
      <c r="AT19" s="157"/>
      <c r="AU19" s="158"/>
      <c r="AV19" s="158"/>
    </row>
    <row r="20" spans="1:48" s="159" customFormat="1">
      <c r="A20" s="160" t="s">
        <v>94</v>
      </c>
      <c r="B20" s="250"/>
      <c r="C20" s="155">
        <v>150500</v>
      </c>
      <c r="D20" s="155"/>
      <c r="E20" s="155"/>
      <c r="F20" s="155"/>
      <c r="G20" s="155"/>
      <c r="H20" s="155">
        <f t="shared" si="1"/>
        <v>150500</v>
      </c>
      <c r="I20" s="155">
        <v>57800</v>
      </c>
      <c r="J20" s="155"/>
      <c r="K20" s="155"/>
      <c r="L20" s="155"/>
      <c r="M20" s="155"/>
      <c r="N20" s="155">
        <f t="shared" si="2"/>
        <v>57800</v>
      </c>
      <c r="O20" s="155">
        <v>40500</v>
      </c>
      <c r="P20" s="155"/>
      <c r="Q20" s="155"/>
      <c r="R20" s="155"/>
      <c r="S20" s="155"/>
      <c r="T20" s="155">
        <f t="shared" si="3"/>
        <v>40500</v>
      </c>
      <c r="U20" s="155">
        <v>5780</v>
      </c>
      <c r="V20" s="155"/>
      <c r="W20" s="155"/>
      <c r="X20" s="155"/>
      <c r="Y20" s="155"/>
      <c r="Z20" s="155">
        <f t="shared" si="4"/>
        <v>5780</v>
      </c>
      <c r="AA20" s="155">
        <f t="shared" si="5"/>
        <v>254580</v>
      </c>
      <c r="AB20" s="155"/>
      <c r="AC20" s="155"/>
      <c r="AD20" s="155">
        <f>F20+L20+R20+X20</f>
        <v>0</v>
      </c>
      <c r="AE20" s="155"/>
      <c r="AF20" s="155">
        <f t="shared" si="7"/>
        <v>254580</v>
      </c>
      <c r="AG20" s="155"/>
      <c r="AH20" s="155"/>
      <c r="AI20" s="155"/>
      <c r="AJ20" s="155"/>
      <c r="AK20" s="155"/>
      <c r="AL20" s="155"/>
      <c r="AM20" s="156">
        <f t="shared" si="0"/>
        <v>254580</v>
      </c>
      <c r="AN20" s="155"/>
      <c r="AO20" s="155"/>
      <c r="AP20" s="155"/>
      <c r="AQ20" s="155"/>
      <c r="AR20" s="155">
        <f t="shared" si="8"/>
        <v>254580</v>
      </c>
      <c r="AS20" s="168"/>
      <c r="AT20" s="157"/>
      <c r="AU20" s="158"/>
      <c r="AV20" s="158"/>
    </row>
    <row r="21" spans="1:48" s="159" customFormat="1">
      <c r="A21" s="160" t="s">
        <v>118</v>
      </c>
      <c r="B21" s="250"/>
      <c r="C21" s="155">
        <v>0</v>
      </c>
      <c r="D21" s="155"/>
      <c r="E21" s="155"/>
      <c r="F21" s="155"/>
      <c r="G21" s="155"/>
      <c r="H21" s="155">
        <f t="shared" si="1"/>
        <v>0</v>
      </c>
      <c r="I21" s="155">
        <v>19332</v>
      </c>
      <c r="J21" s="155"/>
      <c r="K21" s="155"/>
      <c r="L21" s="155"/>
      <c r="M21" s="155"/>
      <c r="N21" s="155">
        <f t="shared" si="2"/>
        <v>19332</v>
      </c>
      <c r="O21" s="155">
        <v>0</v>
      </c>
      <c r="P21" s="155"/>
      <c r="Q21" s="155"/>
      <c r="R21" s="155"/>
      <c r="S21" s="155"/>
      <c r="T21" s="155">
        <f t="shared" si="3"/>
        <v>0</v>
      </c>
      <c r="U21" s="155">
        <v>1933</v>
      </c>
      <c r="V21" s="155"/>
      <c r="W21" s="155"/>
      <c r="X21" s="155"/>
      <c r="Y21" s="155"/>
      <c r="Z21" s="155">
        <f t="shared" si="4"/>
        <v>1933</v>
      </c>
      <c r="AA21" s="155">
        <f t="shared" si="5"/>
        <v>21265</v>
      </c>
      <c r="AB21" s="155"/>
      <c r="AC21" s="155"/>
      <c r="AD21" s="155">
        <f t="shared" si="6"/>
        <v>0</v>
      </c>
      <c r="AE21" s="155"/>
      <c r="AF21" s="155">
        <f t="shared" si="7"/>
        <v>21265</v>
      </c>
      <c r="AG21" s="155"/>
      <c r="AH21" s="155"/>
      <c r="AI21" s="155"/>
      <c r="AJ21" s="155"/>
      <c r="AK21" s="155"/>
      <c r="AL21" s="155"/>
      <c r="AM21" s="156">
        <f t="shared" si="0"/>
        <v>21265</v>
      </c>
      <c r="AN21" s="155"/>
      <c r="AO21" s="155"/>
      <c r="AP21" s="155"/>
      <c r="AQ21" s="155"/>
      <c r="AR21" s="155">
        <f t="shared" si="8"/>
        <v>21265</v>
      </c>
      <c r="AS21" s="168"/>
      <c r="AT21" s="157"/>
      <c r="AU21" s="158"/>
      <c r="AV21" s="158"/>
    </row>
    <row r="22" spans="1:48" s="159" customFormat="1">
      <c r="A22" s="160" t="s">
        <v>120</v>
      </c>
      <c r="B22" s="250"/>
      <c r="C22" s="155">
        <v>0</v>
      </c>
      <c r="D22" s="155"/>
      <c r="E22" s="155"/>
      <c r="F22" s="155"/>
      <c r="G22" s="155"/>
      <c r="H22" s="155">
        <f t="shared" si="1"/>
        <v>0</v>
      </c>
      <c r="I22" s="155">
        <v>0</v>
      </c>
      <c r="J22" s="155"/>
      <c r="K22" s="155"/>
      <c r="L22" s="155"/>
      <c r="M22" s="155"/>
      <c r="N22" s="155">
        <f t="shared" si="2"/>
        <v>0</v>
      </c>
      <c r="O22" s="155">
        <v>248000</v>
      </c>
      <c r="P22" s="155"/>
      <c r="Q22" s="155"/>
      <c r="R22" s="155"/>
      <c r="S22" s="155"/>
      <c r="T22" s="155">
        <f t="shared" si="3"/>
        <v>248000</v>
      </c>
      <c r="U22" s="155">
        <v>2480</v>
      </c>
      <c r="V22" s="155"/>
      <c r="W22" s="155"/>
      <c r="X22" s="155"/>
      <c r="Y22" s="155"/>
      <c r="Z22" s="155">
        <f t="shared" si="4"/>
        <v>2480</v>
      </c>
      <c r="AA22" s="155">
        <f t="shared" si="5"/>
        <v>250480</v>
      </c>
      <c r="AB22" s="155"/>
      <c r="AC22" s="155"/>
      <c r="AD22" s="155">
        <f t="shared" si="6"/>
        <v>0</v>
      </c>
      <c r="AE22" s="155"/>
      <c r="AF22" s="155">
        <f t="shared" si="7"/>
        <v>250480</v>
      </c>
      <c r="AG22" s="155"/>
      <c r="AH22" s="155"/>
      <c r="AI22" s="155"/>
      <c r="AJ22" s="155"/>
      <c r="AK22" s="155"/>
      <c r="AL22" s="155"/>
      <c r="AM22" s="156">
        <f t="shared" si="0"/>
        <v>250480</v>
      </c>
      <c r="AN22" s="155"/>
      <c r="AO22" s="155"/>
      <c r="AP22" s="155"/>
      <c r="AQ22" s="155"/>
      <c r="AR22" s="155">
        <f t="shared" si="8"/>
        <v>250480</v>
      </c>
      <c r="AS22" s="168"/>
      <c r="AT22" s="157"/>
      <c r="AU22" s="158"/>
      <c r="AV22" s="158"/>
    </row>
    <row r="23" spans="1:48" s="159" customFormat="1">
      <c r="A23" s="160" t="s">
        <v>119</v>
      </c>
      <c r="B23" s="250"/>
      <c r="C23" s="155">
        <v>0</v>
      </c>
      <c r="D23" s="155"/>
      <c r="E23" s="155"/>
      <c r="F23" s="155"/>
      <c r="G23" s="155"/>
      <c r="H23" s="155">
        <f t="shared" si="1"/>
        <v>0</v>
      </c>
      <c r="I23" s="155">
        <v>0</v>
      </c>
      <c r="J23" s="155"/>
      <c r="K23" s="155"/>
      <c r="L23" s="155"/>
      <c r="M23" s="155"/>
      <c r="N23" s="155">
        <f t="shared" si="2"/>
        <v>0</v>
      </c>
      <c r="O23" s="155">
        <v>148000</v>
      </c>
      <c r="P23" s="155"/>
      <c r="Q23" s="155"/>
      <c r="R23" s="155"/>
      <c r="S23" s="155"/>
      <c r="T23" s="155">
        <f t="shared" si="3"/>
        <v>148000</v>
      </c>
      <c r="U23" s="155">
        <v>1480</v>
      </c>
      <c r="V23" s="155"/>
      <c r="W23" s="155"/>
      <c r="X23" s="155"/>
      <c r="Y23" s="155"/>
      <c r="Z23" s="155">
        <f t="shared" si="4"/>
        <v>1480</v>
      </c>
      <c r="AA23" s="155">
        <f t="shared" si="5"/>
        <v>149480</v>
      </c>
      <c r="AB23" s="155"/>
      <c r="AC23" s="155"/>
      <c r="AD23" s="155">
        <f t="shared" si="6"/>
        <v>0</v>
      </c>
      <c r="AE23" s="155"/>
      <c r="AF23" s="155">
        <f t="shared" si="7"/>
        <v>149480</v>
      </c>
      <c r="AG23" s="155"/>
      <c r="AH23" s="155"/>
      <c r="AI23" s="155"/>
      <c r="AJ23" s="155"/>
      <c r="AK23" s="155"/>
      <c r="AL23" s="155"/>
      <c r="AM23" s="156">
        <f t="shared" si="0"/>
        <v>149480</v>
      </c>
      <c r="AN23" s="155"/>
      <c r="AO23" s="155"/>
      <c r="AP23" s="155"/>
      <c r="AQ23" s="155"/>
      <c r="AR23" s="155">
        <f t="shared" si="8"/>
        <v>149480</v>
      </c>
      <c r="AS23" s="168"/>
      <c r="AT23" s="157"/>
      <c r="AU23" s="158"/>
      <c r="AV23" s="158"/>
    </row>
    <row r="24" spans="1:48" s="159" customFormat="1">
      <c r="A24" s="160" t="s">
        <v>122</v>
      </c>
      <c r="B24" s="165" t="s">
        <v>75</v>
      </c>
      <c r="C24" s="155">
        <v>0</v>
      </c>
      <c r="D24" s="155"/>
      <c r="E24" s="155"/>
      <c r="F24" s="155"/>
      <c r="G24" s="155"/>
      <c r="H24" s="155">
        <f>SUM(C24:G24)</f>
        <v>0</v>
      </c>
      <c r="I24" s="155">
        <v>2660110</v>
      </c>
      <c r="J24" s="155"/>
      <c r="K24" s="155"/>
      <c r="L24" s="155"/>
      <c r="M24" s="155"/>
      <c r="N24" s="155">
        <f t="shared" si="2"/>
        <v>2660110</v>
      </c>
      <c r="O24" s="155">
        <v>2077865</v>
      </c>
      <c r="P24" s="155"/>
      <c r="Q24" s="155"/>
      <c r="R24" s="155"/>
      <c r="S24" s="155"/>
      <c r="T24" s="155">
        <f t="shared" si="3"/>
        <v>2077865</v>
      </c>
      <c r="U24" s="155">
        <v>510000</v>
      </c>
      <c r="V24" s="155"/>
      <c r="W24" s="155"/>
      <c r="X24" s="155"/>
      <c r="Y24" s="155"/>
      <c r="Z24" s="155">
        <f t="shared" si="4"/>
        <v>510000</v>
      </c>
      <c r="AA24" s="155">
        <f t="shared" si="5"/>
        <v>5247975</v>
      </c>
      <c r="AB24" s="155"/>
      <c r="AC24" s="155"/>
      <c r="AD24" s="155"/>
      <c r="AE24" s="155"/>
      <c r="AF24" s="155">
        <f t="shared" si="7"/>
        <v>5247975</v>
      </c>
      <c r="AG24" s="155"/>
      <c r="AH24" s="155"/>
      <c r="AI24" s="155"/>
      <c r="AJ24" s="155"/>
      <c r="AK24" s="155"/>
      <c r="AL24" s="155"/>
      <c r="AM24" s="156">
        <f>AA24+AG24</f>
        <v>5247975</v>
      </c>
      <c r="AN24" s="155"/>
      <c r="AO24" s="155"/>
      <c r="AP24" s="155"/>
      <c r="AQ24" s="155"/>
      <c r="AR24" s="155">
        <f t="shared" si="8"/>
        <v>5247975</v>
      </c>
      <c r="AS24" s="168"/>
      <c r="AT24" s="157"/>
      <c r="AU24" s="158"/>
      <c r="AV24" s="158"/>
    </row>
    <row r="25" spans="1:48" s="12" customFormat="1" hidden="1">
      <c r="A25" s="3"/>
      <c r="B25" s="3"/>
      <c r="C25" s="42"/>
      <c r="D25" s="42"/>
      <c r="E25" s="42"/>
      <c r="F25" s="42"/>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31"/>
      <c r="AT25" s="13"/>
      <c r="AU25" s="14"/>
      <c r="AV25" s="14"/>
    </row>
    <row r="26" spans="1:48" s="162" customFormat="1">
      <c r="A26" s="163" t="s">
        <v>87</v>
      </c>
      <c r="B26" s="164" t="s">
        <v>64</v>
      </c>
      <c r="C26" s="150">
        <v>136596</v>
      </c>
      <c r="D26" s="150"/>
      <c r="E26" s="150"/>
      <c r="F26" s="150">
        <v>5000</v>
      </c>
      <c r="G26" s="150"/>
      <c r="H26" s="150">
        <f t="shared" ref="H26:H31" si="9">SUM(C26:G26)</f>
        <v>141596</v>
      </c>
      <c r="I26" s="150">
        <v>172235</v>
      </c>
      <c r="J26" s="150"/>
      <c r="K26" s="150"/>
      <c r="L26" s="150">
        <v>0</v>
      </c>
      <c r="M26" s="150"/>
      <c r="N26" s="150">
        <f t="shared" si="2"/>
        <v>172235</v>
      </c>
      <c r="O26" s="150">
        <v>138254</v>
      </c>
      <c r="P26" s="150">
        <v>0</v>
      </c>
      <c r="Q26" s="150"/>
      <c r="R26" s="150"/>
      <c r="S26" s="150"/>
      <c r="T26" s="150">
        <f t="shared" si="3"/>
        <v>138254</v>
      </c>
      <c r="U26" s="150">
        <v>131771</v>
      </c>
      <c r="V26" s="150"/>
      <c r="W26" s="150"/>
      <c r="X26" s="150">
        <v>0</v>
      </c>
      <c r="Y26" s="150"/>
      <c r="Z26" s="150">
        <f t="shared" si="4"/>
        <v>131771</v>
      </c>
      <c r="AA26" s="150">
        <f t="shared" si="5"/>
        <v>578856</v>
      </c>
      <c r="AB26" s="150"/>
      <c r="AC26" s="150"/>
      <c r="AD26" s="150">
        <f t="shared" ref="AD26:AD31" si="10">F26+L26+R26+X26</f>
        <v>5000</v>
      </c>
      <c r="AE26" s="150"/>
      <c r="AF26" s="150">
        <f t="shared" si="7"/>
        <v>583856</v>
      </c>
      <c r="AG26" s="150"/>
      <c r="AH26" s="150"/>
      <c r="AI26" s="150"/>
      <c r="AJ26" s="150"/>
      <c r="AK26" s="150"/>
      <c r="AL26" s="150"/>
      <c r="AM26" s="151">
        <f>AA26+AG26</f>
        <v>578856</v>
      </c>
      <c r="AN26" s="150"/>
      <c r="AO26" s="150"/>
      <c r="AP26" s="150"/>
      <c r="AQ26" s="150"/>
      <c r="AR26" s="150">
        <f t="shared" si="8"/>
        <v>583856</v>
      </c>
      <c r="AS26" s="179"/>
      <c r="AT26" s="152"/>
      <c r="AU26" s="161"/>
      <c r="AV26" s="161"/>
    </row>
    <row r="27" spans="1:48" s="162" customFormat="1" ht="12.75" customHeight="1">
      <c r="A27" s="163" t="s">
        <v>89</v>
      </c>
      <c r="B27" s="241" t="s">
        <v>64</v>
      </c>
      <c r="C27" s="150">
        <v>0</v>
      </c>
      <c r="D27" s="150"/>
      <c r="E27" s="150"/>
      <c r="F27" s="150">
        <v>0</v>
      </c>
      <c r="G27" s="150"/>
      <c r="H27" s="150">
        <f t="shared" si="9"/>
        <v>0</v>
      </c>
      <c r="I27" s="150">
        <v>400</v>
      </c>
      <c r="J27" s="150"/>
      <c r="K27" s="150"/>
      <c r="L27" s="150">
        <v>0</v>
      </c>
      <c r="M27" s="150"/>
      <c r="N27" s="150">
        <f t="shared" si="2"/>
        <v>400</v>
      </c>
      <c r="O27" s="150">
        <v>800</v>
      </c>
      <c r="P27" s="150">
        <v>0</v>
      </c>
      <c r="Q27" s="150"/>
      <c r="R27" s="150"/>
      <c r="S27" s="150"/>
      <c r="T27" s="150">
        <f t="shared" si="3"/>
        <v>800</v>
      </c>
      <c r="U27" s="150">
        <v>1200</v>
      </c>
      <c r="V27" s="150"/>
      <c r="W27" s="150"/>
      <c r="X27" s="150">
        <v>0</v>
      </c>
      <c r="Y27" s="150"/>
      <c r="Z27" s="150">
        <f t="shared" si="4"/>
        <v>1200</v>
      </c>
      <c r="AA27" s="150">
        <f t="shared" si="5"/>
        <v>2400</v>
      </c>
      <c r="AB27" s="150"/>
      <c r="AC27" s="150"/>
      <c r="AD27" s="150">
        <f t="shared" si="10"/>
        <v>0</v>
      </c>
      <c r="AE27" s="150"/>
      <c r="AF27" s="150">
        <f t="shared" si="7"/>
        <v>2400</v>
      </c>
      <c r="AG27" s="150"/>
      <c r="AH27" s="150"/>
      <c r="AI27" s="150"/>
      <c r="AJ27" s="150"/>
      <c r="AK27" s="150"/>
      <c r="AL27" s="150"/>
      <c r="AM27" s="151">
        <f>AA27+AG27</f>
        <v>2400</v>
      </c>
      <c r="AN27" s="150"/>
      <c r="AO27" s="150"/>
      <c r="AP27" s="150"/>
      <c r="AQ27" s="150"/>
      <c r="AR27" s="150">
        <f t="shared" si="8"/>
        <v>2400</v>
      </c>
      <c r="AS27" s="179"/>
      <c r="AT27" s="152"/>
      <c r="AU27" s="161"/>
      <c r="AV27" s="161"/>
    </row>
    <row r="28" spans="1:48" s="162" customFormat="1" ht="12.75" customHeight="1">
      <c r="A28" s="163" t="s">
        <v>126</v>
      </c>
      <c r="B28" s="242"/>
      <c r="C28" s="150">
        <v>0</v>
      </c>
      <c r="D28" s="150"/>
      <c r="E28" s="150"/>
      <c r="F28" s="150">
        <v>0</v>
      </c>
      <c r="G28" s="150"/>
      <c r="H28" s="150">
        <f t="shared" si="9"/>
        <v>0</v>
      </c>
      <c r="I28" s="150">
        <v>0</v>
      </c>
      <c r="J28" s="150"/>
      <c r="K28" s="150"/>
      <c r="L28" s="150">
        <v>0</v>
      </c>
      <c r="M28" s="150"/>
      <c r="N28" s="150">
        <f t="shared" si="2"/>
        <v>0</v>
      </c>
      <c r="O28" s="150">
        <v>10000</v>
      </c>
      <c r="P28" s="150">
        <v>0</v>
      </c>
      <c r="Q28" s="150"/>
      <c r="R28" s="150"/>
      <c r="S28" s="150"/>
      <c r="T28" s="150">
        <f t="shared" si="3"/>
        <v>10000</v>
      </c>
      <c r="U28" s="150">
        <v>10000</v>
      </c>
      <c r="V28" s="150"/>
      <c r="W28" s="150"/>
      <c r="X28" s="150">
        <v>0</v>
      </c>
      <c r="Y28" s="150"/>
      <c r="Z28" s="150">
        <f t="shared" si="4"/>
        <v>10000</v>
      </c>
      <c r="AA28" s="150">
        <f t="shared" si="5"/>
        <v>20000</v>
      </c>
      <c r="AB28" s="150"/>
      <c r="AC28" s="150"/>
      <c r="AD28" s="150">
        <f t="shared" si="10"/>
        <v>0</v>
      </c>
      <c r="AE28" s="150"/>
      <c r="AF28" s="150">
        <f t="shared" si="7"/>
        <v>20000</v>
      </c>
      <c r="AG28" s="150"/>
      <c r="AH28" s="150"/>
      <c r="AI28" s="150"/>
      <c r="AJ28" s="150"/>
      <c r="AK28" s="150"/>
      <c r="AL28" s="150"/>
      <c r="AM28" s="151">
        <f>AA28+AG28</f>
        <v>20000</v>
      </c>
      <c r="AN28" s="150"/>
      <c r="AO28" s="150"/>
      <c r="AP28" s="150"/>
      <c r="AQ28" s="150"/>
      <c r="AR28" s="150">
        <f t="shared" si="8"/>
        <v>20000</v>
      </c>
      <c r="AS28" s="179"/>
      <c r="AT28" s="152"/>
      <c r="AU28" s="161"/>
      <c r="AV28" s="161"/>
    </row>
    <row r="29" spans="1:48" s="162" customFormat="1" ht="12.75" customHeight="1">
      <c r="A29" s="163" t="s">
        <v>119</v>
      </c>
      <c r="B29" s="243"/>
      <c r="C29" s="150">
        <v>0</v>
      </c>
      <c r="D29" s="150"/>
      <c r="E29" s="150"/>
      <c r="F29" s="150">
        <v>0</v>
      </c>
      <c r="G29" s="150"/>
      <c r="H29" s="150">
        <f t="shared" si="9"/>
        <v>0</v>
      </c>
      <c r="I29" s="150">
        <v>0</v>
      </c>
      <c r="J29" s="150"/>
      <c r="K29" s="150"/>
      <c r="L29" s="150">
        <v>0</v>
      </c>
      <c r="M29" s="150"/>
      <c r="N29" s="150">
        <f t="shared" si="2"/>
        <v>0</v>
      </c>
      <c r="O29" s="150">
        <v>1250</v>
      </c>
      <c r="P29" s="150">
        <v>0</v>
      </c>
      <c r="Q29" s="150"/>
      <c r="R29" s="150"/>
      <c r="S29" s="150"/>
      <c r="T29" s="150">
        <f t="shared" si="3"/>
        <v>1250</v>
      </c>
      <c r="U29" s="150">
        <v>1250</v>
      </c>
      <c r="V29" s="150"/>
      <c r="W29" s="150"/>
      <c r="X29" s="150">
        <v>0</v>
      </c>
      <c r="Y29" s="150"/>
      <c r="Z29" s="150">
        <f t="shared" si="4"/>
        <v>1250</v>
      </c>
      <c r="AA29" s="150">
        <f t="shared" si="5"/>
        <v>2500</v>
      </c>
      <c r="AB29" s="150"/>
      <c r="AC29" s="150"/>
      <c r="AD29" s="150">
        <f t="shared" si="10"/>
        <v>0</v>
      </c>
      <c r="AE29" s="150"/>
      <c r="AF29" s="150">
        <f t="shared" si="7"/>
        <v>2500</v>
      </c>
      <c r="AG29" s="150"/>
      <c r="AH29" s="150"/>
      <c r="AI29" s="150"/>
      <c r="AJ29" s="150"/>
      <c r="AK29" s="150"/>
      <c r="AL29" s="150"/>
      <c r="AM29" s="151">
        <f>AA29+AG29</f>
        <v>2500</v>
      </c>
      <c r="AN29" s="150"/>
      <c r="AO29" s="150"/>
      <c r="AP29" s="150"/>
      <c r="AQ29" s="150"/>
      <c r="AR29" s="150">
        <f t="shared" si="8"/>
        <v>2500</v>
      </c>
      <c r="AS29" s="179"/>
      <c r="AT29" s="152"/>
      <c r="AU29" s="161"/>
      <c r="AV29" s="161"/>
    </row>
    <row r="30" spans="1:48" s="162" customFormat="1" ht="12.75" customHeight="1">
      <c r="A30" s="163" t="s">
        <v>127</v>
      </c>
      <c r="B30" s="164" t="s">
        <v>64</v>
      </c>
      <c r="C30" s="150">
        <v>0</v>
      </c>
      <c r="D30" s="150"/>
      <c r="E30" s="150"/>
      <c r="F30" s="150">
        <v>0</v>
      </c>
      <c r="G30" s="150"/>
      <c r="H30" s="150">
        <f t="shared" si="9"/>
        <v>0</v>
      </c>
      <c r="I30" s="150">
        <v>3729</v>
      </c>
      <c r="J30" s="150"/>
      <c r="K30" s="150"/>
      <c r="L30" s="150">
        <v>0</v>
      </c>
      <c r="M30" s="150"/>
      <c r="N30" s="150">
        <f t="shared" si="2"/>
        <v>3729</v>
      </c>
      <c r="O30" s="150">
        <v>6130</v>
      </c>
      <c r="P30" s="150">
        <v>0</v>
      </c>
      <c r="Q30" s="150"/>
      <c r="R30" s="150"/>
      <c r="S30" s="150"/>
      <c r="T30" s="150">
        <f t="shared" si="3"/>
        <v>6130</v>
      </c>
      <c r="U30" s="150">
        <v>4800</v>
      </c>
      <c r="V30" s="150"/>
      <c r="W30" s="150"/>
      <c r="X30" s="150">
        <v>0</v>
      </c>
      <c r="Y30" s="150"/>
      <c r="Z30" s="150">
        <f t="shared" si="4"/>
        <v>4800</v>
      </c>
      <c r="AA30" s="150">
        <f t="shared" si="5"/>
        <v>14659</v>
      </c>
      <c r="AB30" s="150"/>
      <c r="AC30" s="150"/>
      <c r="AD30" s="150">
        <f t="shared" si="10"/>
        <v>0</v>
      </c>
      <c r="AE30" s="150"/>
      <c r="AF30" s="150">
        <f t="shared" si="7"/>
        <v>14659</v>
      </c>
      <c r="AG30" s="150"/>
      <c r="AH30" s="150"/>
      <c r="AI30" s="150"/>
      <c r="AJ30" s="150"/>
      <c r="AK30" s="150"/>
      <c r="AL30" s="150"/>
      <c r="AM30" s="151">
        <f>AA30+AG30</f>
        <v>14659</v>
      </c>
      <c r="AN30" s="150"/>
      <c r="AO30" s="150"/>
      <c r="AP30" s="150"/>
      <c r="AQ30" s="150"/>
      <c r="AR30" s="150">
        <f t="shared" si="8"/>
        <v>14659</v>
      </c>
      <c r="AS30" s="179"/>
      <c r="AT30" s="152"/>
      <c r="AU30" s="161"/>
      <c r="AV30" s="161"/>
    </row>
    <row r="31" spans="1:48" s="162" customFormat="1" ht="12.75" customHeight="1">
      <c r="A31" s="163" t="s">
        <v>128</v>
      </c>
      <c r="B31" s="164" t="s">
        <v>64</v>
      </c>
      <c r="C31" s="150">
        <v>0</v>
      </c>
      <c r="D31" s="150"/>
      <c r="E31" s="150"/>
      <c r="F31" s="150">
        <v>0</v>
      </c>
      <c r="G31" s="150"/>
      <c r="H31" s="150">
        <f t="shared" si="9"/>
        <v>0</v>
      </c>
      <c r="I31" s="150">
        <v>0</v>
      </c>
      <c r="J31" s="150"/>
      <c r="K31" s="150"/>
      <c r="L31" s="150">
        <v>0</v>
      </c>
      <c r="M31" s="150"/>
      <c r="N31" s="150">
        <f t="shared" si="2"/>
        <v>0</v>
      </c>
      <c r="O31" s="150">
        <v>8000</v>
      </c>
      <c r="P31" s="150">
        <v>0</v>
      </c>
      <c r="Q31" s="150"/>
      <c r="R31" s="150"/>
      <c r="S31" s="150"/>
      <c r="T31" s="150">
        <f t="shared" si="3"/>
        <v>8000</v>
      </c>
      <c r="U31" s="150">
        <v>8000</v>
      </c>
      <c r="V31" s="150"/>
      <c r="W31" s="150"/>
      <c r="X31" s="150">
        <v>0</v>
      </c>
      <c r="Y31" s="150"/>
      <c r="Z31" s="150">
        <f t="shared" si="4"/>
        <v>8000</v>
      </c>
      <c r="AA31" s="150">
        <f t="shared" si="5"/>
        <v>16000</v>
      </c>
      <c r="AB31" s="150"/>
      <c r="AC31" s="150"/>
      <c r="AD31" s="150">
        <f t="shared" si="10"/>
        <v>0</v>
      </c>
      <c r="AE31" s="150"/>
      <c r="AF31" s="150">
        <f t="shared" si="7"/>
        <v>16000</v>
      </c>
      <c r="AG31" s="150"/>
      <c r="AH31" s="150"/>
      <c r="AI31" s="150"/>
      <c r="AJ31" s="150"/>
      <c r="AK31" s="150"/>
      <c r="AL31" s="150"/>
      <c r="AM31" s="150"/>
      <c r="AN31" s="150"/>
      <c r="AO31" s="150"/>
      <c r="AP31" s="150"/>
      <c r="AQ31" s="150"/>
      <c r="AR31" s="150">
        <f t="shared" si="8"/>
        <v>16000</v>
      </c>
      <c r="AS31" s="179"/>
      <c r="AT31" s="152"/>
      <c r="AU31" s="161"/>
      <c r="AV31" s="161"/>
    </row>
    <row r="32" spans="1:48" s="27" customFormat="1" ht="12.75" hidden="1" customHeight="1">
      <c r="A32" s="3"/>
      <c r="B32" s="10"/>
      <c r="C32" s="44"/>
      <c r="D32" s="44"/>
      <c r="E32" s="44"/>
      <c r="F32" s="44"/>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189"/>
      <c r="AT32" s="25"/>
      <c r="AU32" s="26"/>
      <c r="AV32" s="26"/>
    </row>
    <row r="33" spans="1:48" s="27" customFormat="1" ht="12.75" customHeight="1">
      <c r="A33" s="3"/>
      <c r="B33" s="10"/>
      <c r="C33" s="44"/>
      <c r="D33" s="44"/>
      <c r="E33" s="44"/>
      <c r="F33" s="44"/>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S33" s="193">
        <f>SUM(AF10:AF31)</f>
        <v>20290034</v>
      </c>
      <c r="AT33" s="45"/>
      <c r="AU33" s="26"/>
      <c r="AV33" s="26"/>
    </row>
    <row r="34" spans="1:48" s="173" customFormat="1">
      <c r="A34" s="148" t="s">
        <v>74</v>
      </c>
      <c r="B34" s="149" t="s">
        <v>64</v>
      </c>
      <c r="C34" s="169">
        <v>721400</v>
      </c>
      <c r="D34" s="170"/>
      <c r="E34" s="170"/>
      <c r="F34" s="170"/>
      <c r="G34" s="170"/>
      <c r="H34" s="150">
        <f>SUM(C34:G34)</f>
        <v>721400</v>
      </c>
      <c r="I34" s="169">
        <v>625000</v>
      </c>
      <c r="J34" s="170"/>
      <c r="K34" s="170"/>
      <c r="L34" s="170"/>
      <c r="M34" s="170"/>
      <c r="N34" s="150">
        <f>SUM(I34:M34)</f>
        <v>625000</v>
      </c>
      <c r="O34" s="169">
        <v>625000</v>
      </c>
      <c r="P34" s="170"/>
      <c r="Q34" s="170"/>
      <c r="R34" s="170"/>
      <c r="S34" s="170"/>
      <c r="T34" s="150">
        <f>SUM(O34:S34)</f>
        <v>625000</v>
      </c>
      <c r="U34" s="169">
        <v>625000</v>
      </c>
      <c r="V34" s="170"/>
      <c r="W34" s="170"/>
      <c r="X34" s="170"/>
      <c r="Y34" s="170"/>
      <c r="Z34" s="150">
        <f>SUM(U34:Y34)</f>
        <v>625000</v>
      </c>
      <c r="AA34" s="150">
        <f>C34+I34+O34+U34</f>
        <v>2596400</v>
      </c>
      <c r="AB34" s="170"/>
      <c r="AC34" s="170"/>
      <c r="AD34" s="170"/>
      <c r="AE34" s="170"/>
      <c r="AF34" s="150">
        <f>SUM(AA34:AE34)</f>
        <v>2596400</v>
      </c>
      <c r="AG34" s="169">
        <v>625000</v>
      </c>
      <c r="AH34" s="170"/>
      <c r="AI34" s="170"/>
      <c r="AJ34" s="170"/>
      <c r="AK34" s="170"/>
      <c r="AL34" s="151">
        <f>SUM(AG34:AK34)</f>
        <v>625000</v>
      </c>
      <c r="AM34" s="151">
        <f>AA34+AG34</f>
        <v>3221400</v>
      </c>
      <c r="AN34" s="170"/>
      <c r="AO34" s="170"/>
      <c r="AP34" s="170"/>
      <c r="AQ34" s="170"/>
      <c r="AR34" s="151">
        <f>SUM(AM34:AQ34)</f>
        <v>3221400</v>
      </c>
      <c r="AS34" s="50"/>
      <c r="AT34" s="171"/>
      <c r="AU34" s="172"/>
      <c r="AV34" s="172"/>
    </row>
    <row r="35" spans="1:48" s="173" customFormat="1" ht="12.75" hidden="1" customHeight="1">
      <c r="A35" s="148"/>
      <c r="B35" s="174"/>
      <c r="C35" s="169"/>
      <c r="D35" s="170"/>
      <c r="E35" s="170"/>
      <c r="F35" s="170"/>
      <c r="G35" s="170"/>
      <c r="H35" s="150"/>
      <c r="I35" s="169"/>
      <c r="J35" s="170"/>
      <c r="K35" s="170"/>
      <c r="L35" s="170"/>
      <c r="M35" s="170"/>
      <c r="N35" s="170"/>
      <c r="O35" s="169"/>
      <c r="P35" s="170"/>
      <c r="Q35" s="170"/>
      <c r="R35" s="170"/>
      <c r="S35" s="170"/>
      <c r="T35" s="150"/>
      <c r="U35" s="169"/>
      <c r="V35" s="170"/>
      <c r="W35" s="170"/>
      <c r="X35" s="170"/>
      <c r="Y35" s="170"/>
      <c r="Z35" s="170"/>
      <c r="AA35" s="170"/>
      <c r="AB35" s="170"/>
      <c r="AC35" s="170"/>
      <c r="AD35" s="170"/>
      <c r="AE35" s="170"/>
      <c r="AF35" s="170"/>
      <c r="AG35" s="169"/>
      <c r="AH35" s="170"/>
      <c r="AI35" s="170"/>
      <c r="AJ35" s="170"/>
      <c r="AK35" s="170"/>
      <c r="AL35" s="170"/>
      <c r="AM35" s="170"/>
      <c r="AN35" s="170"/>
      <c r="AO35" s="170"/>
      <c r="AP35" s="170"/>
      <c r="AQ35" s="170"/>
      <c r="AR35" s="170"/>
      <c r="AS35" s="190"/>
      <c r="AT35" s="171"/>
      <c r="AU35" s="172"/>
      <c r="AV35" s="172"/>
    </row>
    <row r="36" spans="1:48" s="173" customFormat="1">
      <c r="A36" s="148" t="s">
        <v>74</v>
      </c>
      <c r="B36" s="149" t="s">
        <v>64</v>
      </c>
      <c r="C36" s="169">
        <v>6576400</v>
      </c>
      <c r="D36" s="170"/>
      <c r="E36" s="170"/>
      <c r="F36" s="170"/>
      <c r="G36" s="170"/>
      <c r="H36" s="150">
        <f>SUM(C36:G36)</f>
        <v>6576400</v>
      </c>
      <c r="I36" s="169">
        <v>0</v>
      </c>
      <c r="J36" s="170"/>
      <c r="K36" s="170"/>
      <c r="L36" s="170"/>
      <c r="M36" s="170"/>
      <c r="N36" s="150">
        <f>SUM(I36:M36)</f>
        <v>0</v>
      </c>
      <c r="O36" s="169">
        <v>0</v>
      </c>
      <c r="P36" s="170"/>
      <c r="Q36" s="170"/>
      <c r="R36" s="170"/>
      <c r="S36" s="170"/>
      <c r="T36" s="150">
        <f>SUM(O36:S36)</f>
        <v>0</v>
      </c>
      <c r="U36" s="169">
        <v>0</v>
      </c>
      <c r="V36" s="170"/>
      <c r="W36" s="170"/>
      <c r="X36" s="170"/>
      <c r="Y36" s="170"/>
      <c r="Z36" s="150">
        <f>SUM(U36:Y36)</f>
        <v>0</v>
      </c>
      <c r="AA36" s="150">
        <f>C36+I36+O36+U36</f>
        <v>6576400</v>
      </c>
      <c r="AB36" s="170"/>
      <c r="AC36" s="170"/>
      <c r="AD36" s="170"/>
      <c r="AE36" s="170"/>
      <c r="AF36" s="150">
        <f>SUM(AA36:AE36)</f>
        <v>6576400</v>
      </c>
      <c r="AG36" s="169">
        <v>0</v>
      </c>
      <c r="AH36" s="170"/>
      <c r="AI36" s="170"/>
      <c r="AJ36" s="170"/>
      <c r="AK36" s="170"/>
      <c r="AL36" s="151">
        <f>SUM(AG36:AK36)</f>
        <v>0</v>
      </c>
      <c r="AM36" s="151">
        <f>AA36+AG36</f>
        <v>6576400</v>
      </c>
      <c r="AN36" s="170"/>
      <c r="AO36" s="170"/>
      <c r="AP36" s="170"/>
      <c r="AQ36" s="170"/>
      <c r="AR36" s="151">
        <f>SUM(AM36:AQ36)</f>
        <v>6576400</v>
      </c>
      <c r="AS36" s="50"/>
      <c r="AT36" s="171"/>
      <c r="AU36" s="172"/>
      <c r="AV36" s="172"/>
    </row>
    <row r="37" spans="1:48" s="162" customFormat="1" hidden="1">
      <c r="A37" s="148"/>
      <c r="B37" s="148"/>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79"/>
      <c r="AT37" s="152"/>
      <c r="AU37" s="161"/>
      <c r="AV37" s="161"/>
    </row>
    <row r="38" spans="1:48" s="180" customFormat="1">
      <c r="A38" s="175" t="s">
        <v>74</v>
      </c>
      <c r="B38" s="176" t="s">
        <v>64</v>
      </c>
      <c r="C38" s="151">
        <v>135990</v>
      </c>
      <c r="D38" s="177"/>
      <c r="E38" s="177"/>
      <c r="F38" s="178"/>
      <c r="G38" s="150"/>
      <c r="H38" s="150">
        <f>SUM(C38:G38)</f>
        <v>135990</v>
      </c>
      <c r="I38" s="151">
        <v>9399300</v>
      </c>
      <c r="J38" s="150"/>
      <c r="K38" s="150"/>
      <c r="L38" s="150"/>
      <c r="M38" s="150"/>
      <c r="N38" s="150">
        <f>SUM(I38:M38)</f>
        <v>9399300</v>
      </c>
      <c r="O38" s="151">
        <v>9399300</v>
      </c>
      <c r="P38" s="150"/>
      <c r="Q38" s="150"/>
      <c r="R38" s="150"/>
      <c r="S38" s="150"/>
      <c r="T38" s="150">
        <f>SUM(O38:S38)</f>
        <v>9399300</v>
      </c>
      <c r="U38" s="151">
        <v>9399300</v>
      </c>
      <c r="V38" s="150"/>
      <c r="W38" s="150"/>
      <c r="X38" s="150"/>
      <c r="Y38" s="150"/>
      <c r="Z38" s="150">
        <f>SUM(U38:Y38)</f>
        <v>9399300</v>
      </c>
      <c r="AA38" s="150">
        <f>C38+I38+O38+U38</f>
        <v>28333890</v>
      </c>
      <c r="AB38" s="150"/>
      <c r="AC38" s="150"/>
      <c r="AD38" s="150"/>
      <c r="AE38" s="150"/>
      <c r="AF38" s="150">
        <f>SUM(AA38:AE38)</f>
        <v>28333890</v>
      </c>
      <c r="AG38" s="151">
        <v>9399300</v>
      </c>
      <c r="AH38" s="150"/>
      <c r="AI38" s="150"/>
      <c r="AJ38" s="150"/>
      <c r="AK38" s="150"/>
      <c r="AL38" s="150">
        <f>SUM(AG38:AK38)</f>
        <v>9399300</v>
      </c>
      <c r="AM38" s="151">
        <f>AA38+AG38</f>
        <v>37733190</v>
      </c>
      <c r="AN38" s="150"/>
      <c r="AO38" s="150"/>
      <c r="AP38" s="150"/>
      <c r="AQ38" s="150"/>
      <c r="AR38" s="150">
        <f>AL38+AF38</f>
        <v>37733190</v>
      </c>
      <c r="AS38" s="179"/>
      <c r="AT38" s="179"/>
      <c r="AU38" s="179"/>
      <c r="AV38" s="179"/>
    </row>
    <row r="39" spans="1:48" s="180" customFormat="1">
      <c r="A39" s="175" t="s">
        <v>74</v>
      </c>
      <c r="B39" s="176" t="s">
        <v>64</v>
      </c>
      <c r="C39" s="151">
        <v>7847660</v>
      </c>
      <c r="D39" s="177"/>
      <c r="E39" s="177"/>
      <c r="F39" s="178"/>
      <c r="G39" s="150"/>
      <c r="H39" s="150">
        <f>SUM(C39:G39)</f>
        <v>7847660</v>
      </c>
      <c r="I39" s="151">
        <v>11681520</v>
      </c>
      <c r="J39" s="150"/>
      <c r="K39" s="150"/>
      <c r="L39" s="150"/>
      <c r="M39" s="150"/>
      <c r="N39" s="150">
        <f>SUM(I39:M39)</f>
        <v>11681520</v>
      </c>
      <c r="O39" s="151">
        <v>5681580</v>
      </c>
      <c r="P39" s="150"/>
      <c r="Q39" s="150"/>
      <c r="R39" s="150"/>
      <c r="S39" s="150"/>
      <c r="T39" s="150">
        <f>SUM(O39:S39)</f>
        <v>5681580</v>
      </c>
      <c r="U39" s="151">
        <v>5681580</v>
      </c>
      <c r="V39" s="150"/>
      <c r="W39" s="150"/>
      <c r="X39" s="150"/>
      <c r="Y39" s="150"/>
      <c r="Z39" s="150">
        <f>SUM(U39:Y39)</f>
        <v>5681580</v>
      </c>
      <c r="AA39" s="150">
        <f>C39+I39+O39+U39</f>
        <v>30892340</v>
      </c>
      <c r="AB39" s="150"/>
      <c r="AC39" s="150"/>
      <c r="AD39" s="150"/>
      <c r="AE39" s="150"/>
      <c r="AF39" s="150">
        <f>SUM(AA39:AE39)</f>
        <v>30892340</v>
      </c>
      <c r="AG39" s="151">
        <v>5681580</v>
      </c>
      <c r="AH39" s="150"/>
      <c r="AI39" s="150"/>
      <c r="AJ39" s="150"/>
      <c r="AK39" s="150"/>
      <c r="AL39" s="150">
        <f>SUM(AG39:AK39)</f>
        <v>5681580</v>
      </c>
      <c r="AM39" s="151">
        <f>AA39+AG39</f>
        <v>36573920</v>
      </c>
      <c r="AN39" s="150"/>
      <c r="AO39" s="150"/>
      <c r="AP39" s="150"/>
      <c r="AQ39" s="150"/>
      <c r="AR39" s="150">
        <f>AL39+AF39</f>
        <v>36573920</v>
      </c>
      <c r="AS39" s="179"/>
      <c r="AT39" s="179"/>
      <c r="AU39" s="179"/>
      <c r="AV39" s="179"/>
    </row>
    <row r="40" spans="1:48" s="162" customFormat="1" hidden="1">
      <c r="A40" s="175"/>
      <c r="B40" s="176"/>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1"/>
      <c r="AN40" s="150"/>
      <c r="AO40" s="150"/>
      <c r="AP40" s="150"/>
      <c r="AQ40" s="150"/>
      <c r="AR40" s="150"/>
      <c r="AS40" s="179"/>
      <c r="AT40" s="152"/>
      <c r="AU40" s="161"/>
      <c r="AV40" s="161"/>
    </row>
    <row r="41" spans="1:48" s="162" customFormat="1">
      <c r="A41" s="175" t="s">
        <v>74</v>
      </c>
      <c r="B41" s="176" t="s">
        <v>64</v>
      </c>
      <c r="C41" s="150"/>
      <c r="D41" s="150"/>
      <c r="E41" s="150"/>
      <c r="F41" s="150"/>
      <c r="G41" s="150"/>
      <c r="H41" s="150"/>
      <c r="I41" s="150"/>
      <c r="J41" s="150"/>
      <c r="K41" s="150"/>
      <c r="L41" s="150"/>
      <c r="M41" s="150"/>
      <c r="N41" s="150"/>
      <c r="O41" s="150"/>
      <c r="P41" s="150"/>
      <c r="Q41" s="150"/>
      <c r="R41" s="150"/>
      <c r="S41" s="150"/>
      <c r="T41" s="150"/>
      <c r="U41" s="150">
        <v>100000</v>
      </c>
      <c r="V41" s="150"/>
      <c r="W41" s="150"/>
      <c r="X41" s="150"/>
      <c r="Y41" s="150"/>
      <c r="Z41" s="150">
        <f>SUM(U41:Y41)</f>
        <v>100000</v>
      </c>
      <c r="AA41" s="150">
        <f>C41+I41+O41+U41</f>
        <v>100000</v>
      </c>
      <c r="AB41" s="150"/>
      <c r="AC41" s="150"/>
      <c r="AD41" s="150"/>
      <c r="AE41" s="150"/>
      <c r="AF41" s="150">
        <f>SUM(AA41:AE41)</f>
        <v>100000</v>
      </c>
      <c r="AG41" s="150"/>
      <c r="AH41" s="150"/>
      <c r="AI41" s="150"/>
      <c r="AJ41" s="150"/>
      <c r="AK41" s="150"/>
      <c r="AL41" s="150">
        <f>SUM(AG41:AK41)</f>
        <v>0</v>
      </c>
      <c r="AM41" s="151">
        <f>AA41+AG41</f>
        <v>100000</v>
      </c>
      <c r="AN41" s="150"/>
      <c r="AO41" s="150"/>
      <c r="AP41" s="150"/>
      <c r="AQ41" s="150"/>
      <c r="AR41" s="150">
        <f>AL41+AF41</f>
        <v>100000</v>
      </c>
      <c r="AS41" s="179"/>
      <c r="AT41" s="152"/>
      <c r="AU41" s="161"/>
      <c r="AV41" s="161"/>
    </row>
    <row r="42" spans="1:48" s="162" customFormat="1">
      <c r="A42" s="181" t="s">
        <v>74</v>
      </c>
      <c r="B42" s="182" t="s">
        <v>64</v>
      </c>
      <c r="C42" s="151"/>
      <c r="D42" s="151"/>
      <c r="E42" s="151"/>
      <c r="F42" s="151"/>
      <c r="G42" s="151"/>
      <c r="H42" s="151"/>
      <c r="I42" s="169">
        <v>39140</v>
      </c>
      <c r="J42" s="151"/>
      <c r="K42" s="151"/>
      <c r="L42" s="151"/>
      <c r="M42" s="151"/>
      <c r="N42" s="151">
        <f>SUM(I42:M42)</f>
        <v>39140</v>
      </c>
      <c r="O42" s="169"/>
      <c r="P42" s="151"/>
      <c r="Q42" s="151"/>
      <c r="R42" s="151"/>
      <c r="S42" s="151"/>
      <c r="T42" s="151">
        <f>SUM(O42:S42)</f>
        <v>0</v>
      </c>
      <c r="U42" s="151"/>
      <c r="V42" s="151"/>
      <c r="W42" s="151"/>
      <c r="X42" s="151"/>
      <c r="Y42" s="151"/>
      <c r="Z42" s="151"/>
      <c r="AA42" s="151">
        <f>C42+I42+O42+U42</f>
        <v>39140</v>
      </c>
      <c r="AB42" s="151"/>
      <c r="AC42" s="151"/>
      <c r="AD42" s="151"/>
      <c r="AE42" s="151"/>
      <c r="AF42" s="151">
        <f>H42+N42+T42+Z42</f>
        <v>39140</v>
      </c>
      <c r="AG42" s="151"/>
      <c r="AH42" s="151"/>
      <c r="AI42" s="151"/>
      <c r="AJ42" s="151"/>
      <c r="AK42" s="151"/>
      <c r="AL42" s="150">
        <f>SUM(AG42:AK42)</f>
        <v>0</v>
      </c>
      <c r="AM42" s="151">
        <f>AA42+AG42</f>
        <v>39140</v>
      </c>
      <c r="AN42" s="151"/>
      <c r="AO42" s="151"/>
      <c r="AP42" s="151"/>
      <c r="AQ42" s="151"/>
      <c r="AR42" s="151">
        <f>SUM(AM42:AQ42)</f>
        <v>39140</v>
      </c>
      <c r="AS42" s="50"/>
      <c r="AT42" s="152"/>
      <c r="AU42" s="161"/>
      <c r="AV42" s="161"/>
    </row>
    <row r="43" spans="1:48" s="162" customFormat="1">
      <c r="A43" s="181" t="s">
        <v>143</v>
      </c>
      <c r="B43" s="182" t="s">
        <v>64</v>
      </c>
      <c r="C43" s="151"/>
      <c r="D43" s="151"/>
      <c r="E43" s="151"/>
      <c r="F43" s="151"/>
      <c r="G43" s="151"/>
      <c r="H43" s="151"/>
      <c r="I43" s="169">
        <v>3000</v>
      </c>
      <c r="J43" s="151"/>
      <c r="K43" s="151"/>
      <c r="L43" s="151"/>
      <c r="M43" s="151"/>
      <c r="N43" s="151">
        <f>SUM(I43:M43)</f>
        <v>3000</v>
      </c>
      <c r="O43" s="169">
        <v>500000</v>
      </c>
      <c r="P43" s="151"/>
      <c r="Q43" s="151"/>
      <c r="R43" s="151"/>
      <c r="S43" s="151"/>
      <c r="T43" s="151">
        <f>SUM(O43:S43)</f>
        <v>500000</v>
      </c>
      <c r="U43" s="151"/>
      <c r="V43" s="151"/>
      <c r="W43" s="151"/>
      <c r="X43" s="151"/>
      <c r="Y43" s="151"/>
      <c r="Z43" s="151"/>
      <c r="AA43" s="151">
        <f>C43+I43+O43+U43</f>
        <v>503000</v>
      </c>
      <c r="AB43" s="151"/>
      <c r="AC43" s="151"/>
      <c r="AD43" s="151"/>
      <c r="AE43" s="151"/>
      <c r="AF43" s="151">
        <f>H43+N43+T43+Z43</f>
        <v>503000</v>
      </c>
      <c r="AG43" s="151"/>
      <c r="AH43" s="151"/>
      <c r="AI43" s="151"/>
      <c r="AJ43" s="151"/>
      <c r="AK43" s="151"/>
      <c r="AL43" s="150">
        <f>SUM(AG43:AK43)</f>
        <v>0</v>
      </c>
      <c r="AM43" s="151">
        <f>AA43+AG43</f>
        <v>503000</v>
      </c>
      <c r="AN43" s="151"/>
      <c r="AO43" s="151"/>
      <c r="AP43" s="151"/>
      <c r="AQ43" s="151"/>
      <c r="AR43" s="151">
        <f>SUM(AM43:AQ43)</f>
        <v>503000</v>
      </c>
      <c r="AS43" s="50"/>
      <c r="AT43" s="152"/>
      <c r="AU43" s="161"/>
      <c r="AV43" s="161"/>
    </row>
    <row r="44" spans="1:48" s="162" customFormat="1">
      <c r="A44" s="183" t="s">
        <v>76</v>
      </c>
      <c r="B44" s="149" t="s">
        <v>64</v>
      </c>
      <c r="C44" s="151">
        <v>2000000</v>
      </c>
      <c r="D44" s="151"/>
      <c r="E44" s="151"/>
      <c r="F44" s="151"/>
      <c r="G44" s="151"/>
      <c r="H44" s="151">
        <f>SUM(C44:G44)</f>
        <v>2000000</v>
      </c>
      <c r="I44" s="151">
        <v>2000000</v>
      </c>
      <c r="J44" s="151"/>
      <c r="K44" s="151"/>
      <c r="L44" s="151"/>
      <c r="M44" s="151"/>
      <c r="N44" s="151">
        <f>SUM(I44:M44)</f>
        <v>2000000</v>
      </c>
      <c r="O44" s="151">
        <v>2000000</v>
      </c>
      <c r="P44" s="151"/>
      <c r="Q44" s="151"/>
      <c r="R44" s="151"/>
      <c r="S44" s="151"/>
      <c r="T44" s="151">
        <f>SUM(O44:S44)</f>
        <v>2000000</v>
      </c>
      <c r="U44" s="151">
        <v>2000000</v>
      </c>
      <c r="V44" s="151"/>
      <c r="W44" s="151"/>
      <c r="X44" s="151"/>
      <c r="Y44" s="151"/>
      <c r="Z44" s="151">
        <f>SUM(U44:Y44)</f>
        <v>2000000</v>
      </c>
      <c r="AA44" s="151">
        <f>C44+I44+O44+U44</f>
        <v>8000000</v>
      </c>
      <c r="AB44" s="151"/>
      <c r="AC44" s="151">
        <f>E44+K44+Q44+W44</f>
        <v>0</v>
      </c>
      <c r="AD44" s="151">
        <f>F44+L44+R44+X44</f>
        <v>0</v>
      </c>
      <c r="AE44" s="151"/>
      <c r="AF44" s="151">
        <f>H44+N44+T44+Z44</f>
        <v>8000000</v>
      </c>
      <c r="AG44" s="151"/>
      <c r="AH44" s="151"/>
      <c r="AI44" s="151"/>
      <c r="AJ44" s="151"/>
      <c r="AK44" s="151"/>
      <c r="AL44" s="151">
        <f>SUM(AG44:AK44)</f>
        <v>0</v>
      </c>
      <c r="AM44" s="151">
        <f>AA44+AG44</f>
        <v>8000000</v>
      </c>
      <c r="AN44" s="151">
        <f>AB44+AH44</f>
        <v>0</v>
      </c>
      <c r="AO44" s="151">
        <f>AC44+AI44</f>
        <v>0</v>
      </c>
      <c r="AP44" s="151">
        <f>AD44+AJ44</f>
        <v>0</v>
      </c>
      <c r="AQ44" s="151">
        <f>AE44+AK44</f>
        <v>0</v>
      </c>
      <c r="AR44" s="151">
        <f>SUM(AM44:AQ44)</f>
        <v>8000000</v>
      </c>
      <c r="AS44" s="50"/>
      <c r="AT44" s="152"/>
      <c r="AU44" s="161"/>
      <c r="AV44" s="161"/>
    </row>
    <row r="45" spans="1:48" s="12" customFormat="1" ht="12.75" hidden="1" customHeight="1">
      <c r="A45" s="3"/>
      <c r="B45" s="3"/>
      <c r="C45" s="42"/>
      <c r="D45" s="42"/>
      <c r="E45" s="42"/>
      <c r="F45" s="42"/>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31"/>
      <c r="AT45" s="13"/>
      <c r="AU45" s="14"/>
      <c r="AV45" s="14"/>
    </row>
    <row r="46" spans="1:48" s="12" customFormat="1" ht="12.75" hidden="1" customHeight="1">
      <c r="A46" s="3"/>
      <c r="B46" s="3"/>
      <c r="C46" s="42"/>
      <c r="D46" s="42"/>
      <c r="E46" s="42"/>
      <c r="F46" s="42"/>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31"/>
      <c r="AT46" s="13"/>
      <c r="AU46" s="14"/>
      <c r="AV46" s="14"/>
    </row>
    <row r="47" spans="1:48" s="162" customFormat="1">
      <c r="A47" s="137" t="s">
        <v>79</v>
      </c>
      <c r="B47" s="137" t="s">
        <v>64</v>
      </c>
      <c r="C47" s="151">
        <v>1752739.0689999999</v>
      </c>
      <c r="D47" s="151"/>
      <c r="E47" s="151"/>
      <c r="F47" s="151"/>
      <c r="G47" s="151"/>
      <c r="H47" s="151">
        <f>SUM(C47:G47)</f>
        <v>1752739.0689999999</v>
      </c>
      <c r="I47" s="151">
        <v>1011489.23</v>
      </c>
      <c r="J47" s="151"/>
      <c r="K47" s="151"/>
      <c r="L47" s="151"/>
      <c r="M47" s="151"/>
      <c r="N47" s="151">
        <f>SUM(I47:M47)</f>
        <v>1011489.23</v>
      </c>
      <c r="O47" s="151">
        <v>2052699.3359999999</v>
      </c>
      <c r="P47" s="151"/>
      <c r="Q47" s="151"/>
      <c r="R47" s="151"/>
      <c r="S47" s="151"/>
      <c r="T47" s="151">
        <f>SUM(O47:S47)</f>
        <v>2052699.3359999999</v>
      </c>
      <c r="U47" s="151">
        <v>1100472.399</v>
      </c>
      <c r="V47" s="151"/>
      <c r="W47" s="151"/>
      <c r="X47" s="151"/>
      <c r="Y47" s="151"/>
      <c r="Z47" s="151">
        <f>SUM(U47:Y47)</f>
        <v>1100472.399</v>
      </c>
      <c r="AA47" s="151">
        <f>C47+I47+O47+U47</f>
        <v>5917400.034</v>
      </c>
      <c r="AB47" s="151"/>
      <c r="AC47" s="151">
        <f>E47+K47+Q47+W47</f>
        <v>0</v>
      </c>
      <c r="AD47" s="151">
        <f>F47+L47+R47+X47</f>
        <v>0</v>
      </c>
      <c r="AE47" s="151"/>
      <c r="AF47" s="151">
        <f>H47+N47+T47+Z47</f>
        <v>5917400.034</v>
      </c>
      <c r="AG47" s="151">
        <v>4394775</v>
      </c>
      <c r="AH47" s="151"/>
      <c r="AI47" s="151"/>
      <c r="AJ47" s="151"/>
      <c r="AK47" s="151"/>
      <c r="AL47" s="151">
        <f>SUM(AG47:AK47)</f>
        <v>4394775</v>
      </c>
      <c r="AM47" s="151">
        <f t="shared" ref="AM47:AQ48" si="11">AA47+AG47</f>
        <v>10312175.034</v>
      </c>
      <c r="AN47" s="151">
        <f t="shared" si="11"/>
        <v>0</v>
      </c>
      <c r="AO47" s="151">
        <f t="shared" si="11"/>
        <v>0</v>
      </c>
      <c r="AP47" s="151">
        <f t="shared" si="11"/>
        <v>0</v>
      </c>
      <c r="AQ47" s="151">
        <f t="shared" si="11"/>
        <v>0</v>
      </c>
      <c r="AR47" s="151">
        <f>SUM(AM47:AQ47)</f>
        <v>10312175.034</v>
      </c>
      <c r="AS47" s="50"/>
      <c r="AT47" s="152"/>
      <c r="AU47" s="161"/>
      <c r="AV47" s="161"/>
    </row>
    <row r="48" spans="1:48" s="162" customFormat="1">
      <c r="A48" s="137" t="s">
        <v>79</v>
      </c>
      <c r="B48" s="137" t="s">
        <v>64</v>
      </c>
      <c r="C48" s="151">
        <v>313926.70199999999</v>
      </c>
      <c r="D48" s="151"/>
      <c r="E48" s="151"/>
      <c r="F48" s="151"/>
      <c r="G48" s="151"/>
      <c r="H48" s="151">
        <f>SUM(C48:G48)</f>
        <v>313926.70199999999</v>
      </c>
      <c r="I48" s="151">
        <v>330627.08100000001</v>
      </c>
      <c r="J48" s="151"/>
      <c r="K48" s="151"/>
      <c r="L48" s="151"/>
      <c r="M48" s="151"/>
      <c r="N48" s="151">
        <f>SUM(I48:M48)</f>
        <v>330627.08100000001</v>
      </c>
      <c r="O48" s="151">
        <v>345661.15299999999</v>
      </c>
      <c r="P48" s="151"/>
      <c r="Q48" s="151"/>
      <c r="R48" s="151"/>
      <c r="S48" s="151"/>
      <c r="T48" s="151">
        <f>SUM(O48:S48)</f>
        <v>345661.15299999999</v>
      </c>
      <c r="U48" s="151">
        <v>307223.83600000001</v>
      </c>
      <c r="V48" s="151"/>
      <c r="W48" s="151"/>
      <c r="X48" s="151"/>
      <c r="Y48" s="151"/>
      <c r="Z48" s="151">
        <f>SUM(U48:Y48)</f>
        <v>307223.83600000001</v>
      </c>
      <c r="AA48" s="151">
        <f>C48+I48+O48+U48</f>
        <v>1297438.7719999999</v>
      </c>
      <c r="AB48" s="151"/>
      <c r="AC48" s="151">
        <f>E48+K48+Q48+W48</f>
        <v>0</v>
      </c>
      <c r="AD48" s="151">
        <f>F48+L48+R48+X48</f>
        <v>0</v>
      </c>
      <c r="AE48" s="151"/>
      <c r="AF48" s="151">
        <f>H48+N48+T48+Z48</f>
        <v>1297438.7719999999</v>
      </c>
      <c r="AG48" s="151">
        <f>'[1]Annex B'!$AP$57</f>
        <v>3007452</v>
      </c>
      <c r="AH48" s="151"/>
      <c r="AI48" s="151"/>
      <c r="AJ48" s="151"/>
      <c r="AK48" s="151"/>
      <c r="AL48" s="151">
        <f>SUM(AG48:AK48)</f>
        <v>3007452</v>
      </c>
      <c r="AM48" s="151">
        <f t="shared" si="11"/>
        <v>4304890.7719999999</v>
      </c>
      <c r="AN48" s="151">
        <f t="shared" si="11"/>
        <v>0</v>
      </c>
      <c r="AO48" s="151">
        <f t="shared" si="11"/>
        <v>0</v>
      </c>
      <c r="AP48" s="151">
        <f t="shared" si="11"/>
        <v>0</v>
      </c>
      <c r="AQ48" s="151">
        <f t="shared" si="11"/>
        <v>0</v>
      </c>
      <c r="AR48" s="151">
        <f>SUM(AM48:AQ48)</f>
        <v>4304890.7719999999</v>
      </c>
      <c r="AS48" s="50"/>
      <c r="AT48" s="152"/>
      <c r="AU48" s="161"/>
      <c r="AV48" s="161"/>
    </row>
    <row r="49" spans="1:48" s="12" customFormat="1" ht="12.75" hidden="1" customHeight="1">
      <c r="A49" s="3"/>
      <c r="B49" s="6"/>
      <c r="C49" s="42"/>
      <c r="D49" s="42"/>
      <c r="E49" s="42"/>
      <c r="F49" s="42"/>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31"/>
      <c r="AT49" s="13"/>
      <c r="AU49" s="14"/>
      <c r="AV49" s="14"/>
    </row>
    <row r="50" spans="1:48" s="12" customFormat="1" ht="12.75" hidden="1" customHeight="1">
      <c r="A50" s="143"/>
      <c r="B50" s="11"/>
      <c r="C50" s="47"/>
      <c r="D50" s="47"/>
      <c r="E50" s="47"/>
      <c r="F50" s="48"/>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31"/>
      <c r="AT50" s="13"/>
      <c r="AU50" s="14"/>
      <c r="AV50" s="14"/>
    </row>
    <row r="51" spans="1:48" s="162" customFormat="1">
      <c r="A51" s="183" t="s">
        <v>62</v>
      </c>
      <c r="B51" s="149" t="s">
        <v>64</v>
      </c>
      <c r="C51" s="150"/>
      <c r="D51" s="150"/>
      <c r="E51" s="150"/>
      <c r="F51" s="150"/>
      <c r="G51" s="150"/>
      <c r="H51" s="150">
        <f>SUM(C51:G51)</f>
        <v>0</v>
      </c>
      <c r="I51" s="150">
        <v>167716.22</v>
      </c>
      <c r="J51" s="150"/>
      <c r="K51" s="150"/>
      <c r="L51" s="150"/>
      <c r="M51" s="150"/>
      <c r="N51" s="150">
        <f>SUM(I51:M51)</f>
        <v>167716.22</v>
      </c>
      <c r="O51" s="150">
        <v>93852.72</v>
      </c>
      <c r="P51" s="150"/>
      <c r="Q51" s="150"/>
      <c r="R51" s="150"/>
      <c r="S51" s="150"/>
      <c r="T51" s="150">
        <f>SUM(O51:S51)</f>
        <v>93852.72</v>
      </c>
      <c r="U51" s="150">
        <v>298805.71999999997</v>
      </c>
      <c r="V51" s="150"/>
      <c r="W51" s="150"/>
      <c r="X51" s="150"/>
      <c r="Y51" s="150"/>
      <c r="Z51" s="150">
        <f>SUM(U51:Y51)</f>
        <v>298805.71999999997</v>
      </c>
      <c r="AA51" s="150">
        <f>C51+I51+O51+U51</f>
        <v>560374.65999999992</v>
      </c>
      <c r="AB51" s="150">
        <f>D51+J51+P51+V51</f>
        <v>0</v>
      </c>
      <c r="AC51" s="150"/>
      <c r="AD51" s="150">
        <f>F51+L51+R51+X51</f>
        <v>0</v>
      </c>
      <c r="AE51" s="150"/>
      <c r="AF51" s="150">
        <f>SUM(AA51:AE51)</f>
        <v>560374.65999999992</v>
      </c>
      <c r="AG51" s="150"/>
      <c r="AH51" s="150"/>
      <c r="AI51" s="150"/>
      <c r="AJ51" s="150"/>
      <c r="AK51" s="150"/>
      <c r="AL51" s="150">
        <f>SUM(AG51:AK51)</f>
        <v>0</v>
      </c>
      <c r="AM51" s="151">
        <f>AA51+AG51</f>
        <v>560374.65999999992</v>
      </c>
      <c r="AN51" s="150"/>
      <c r="AO51" s="150"/>
      <c r="AP51" s="150"/>
      <c r="AQ51" s="150"/>
      <c r="AR51" s="150">
        <f>AL51+AF51</f>
        <v>560374.65999999992</v>
      </c>
      <c r="AS51" s="179"/>
      <c r="AT51" s="152"/>
      <c r="AU51" s="161"/>
      <c r="AV51" s="161"/>
    </row>
    <row r="52" spans="1:48" s="162" customFormat="1">
      <c r="A52" s="183" t="s">
        <v>62</v>
      </c>
      <c r="B52" s="149" t="s">
        <v>64</v>
      </c>
      <c r="C52" s="150">
        <f>120488/2</f>
        <v>60244</v>
      </c>
      <c r="D52" s="150"/>
      <c r="E52" s="150"/>
      <c r="F52" s="150"/>
      <c r="G52" s="150"/>
      <c r="H52" s="150">
        <f>SUM(C52:G52)</f>
        <v>60244</v>
      </c>
      <c r="I52" s="150">
        <v>80244</v>
      </c>
      <c r="J52" s="150"/>
      <c r="K52" s="150"/>
      <c r="L52" s="150"/>
      <c r="M52" s="150"/>
      <c r="N52" s="150">
        <f>SUM(I52:M52)</f>
        <v>80244</v>
      </c>
      <c r="O52" s="150">
        <v>80244</v>
      </c>
      <c r="P52" s="150"/>
      <c r="Q52" s="150"/>
      <c r="R52" s="150"/>
      <c r="S52" s="150"/>
      <c r="T52" s="150">
        <f>SUM(O52:S52)</f>
        <v>80244</v>
      </c>
      <c r="U52" s="150">
        <v>80244</v>
      </c>
      <c r="V52" s="150"/>
      <c r="W52" s="150"/>
      <c r="X52" s="150"/>
      <c r="Y52" s="150"/>
      <c r="Z52" s="150">
        <f>SUM(U52:Y52)</f>
        <v>80244</v>
      </c>
      <c r="AA52" s="150">
        <f>C52+I52+O52+U52</f>
        <v>300976</v>
      </c>
      <c r="AB52" s="150">
        <f>D52+J52+P52+V52</f>
        <v>0</v>
      </c>
      <c r="AC52" s="150"/>
      <c r="AD52" s="150">
        <f>F52+L52+R52+X52</f>
        <v>0</v>
      </c>
      <c r="AE52" s="150"/>
      <c r="AF52" s="150">
        <f>SUM(AA52:AE52)</f>
        <v>300976</v>
      </c>
      <c r="AG52" s="150"/>
      <c r="AH52" s="150"/>
      <c r="AI52" s="150"/>
      <c r="AJ52" s="150"/>
      <c r="AK52" s="150"/>
      <c r="AL52" s="150">
        <f>SUM(AG52:AK52)</f>
        <v>0</v>
      </c>
      <c r="AM52" s="151">
        <f>AA52+AG52</f>
        <v>300976</v>
      </c>
      <c r="AN52" s="150"/>
      <c r="AO52" s="150"/>
      <c r="AP52" s="150"/>
      <c r="AQ52" s="150"/>
      <c r="AR52" s="150">
        <f>AL52+AF52</f>
        <v>300976</v>
      </c>
      <c r="AS52" s="179"/>
      <c r="AT52" s="152"/>
      <c r="AU52" s="161"/>
      <c r="AV52" s="161"/>
    </row>
    <row r="53" spans="1:48" s="12" customFormat="1" ht="12.75" hidden="1" customHeight="1">
      <c r="A53" s="144"/>
      <c r="B53" s="8"/>
      <c r="C53" s="17"/>
      <c r="D53" s="17"/>
      <c r="E53" s="17"/>
      <c r="F53" s="18"/>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31"/>
      <c r="AT53" s="13"/>
      <c r="AU53" s="14"/>
      <c r="AV53" s="14"/>
    </row>
    <row r="54" spans="1:48" s="12" customFormat="1" ht="12.75" hidden="1" customHeight="1">
      <c r="A54" s="144"/>
      <c r="B54" s="8"/>
      <c r="C54" s="17"/>
      <c r="D54" s="17"/>
      <c r="E54" s="17"/>
      <c r="F54" s="18"/>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31"/>
      <c r="AT54" s="13"/>
      <c r="AU54" s="14"/>
      <c r="AV54" s="14"/>
    </row>
    <row r="55" spans="1:48" s="12" customFormat="1" ht="12.75" hidden="1" customHeight="1">
      <c r="A55" s="144"/>
      <c r="B55" s="8"/>
      <c r="C55" s="17"/>
      <c r="D55" s="17"/>
      <c r="E55" s="17"/>
      <c r="F55" s="18"/>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31"/>
      <c r="AT55" s="13"/>
      <c r="AU55" s="14"/>
      <c r="AV55" s="14"/>
    </row>
    <row r="56" spans="1:48" s="159" customFormat="1">
      <c r="A56" s="186" t="s">
        <v>208</v>
      </c>
      <c r="B56" s="166" t="s">
        <v>216</v>
      </c>
      <c r="C56" s="155"/>
      <c r="D56" s="155"/>
      <c r="E56" s="155"/>
      <c r="F56" s="155"/>
      <c r="G56" s="155"/>
      <c r="H56" s="155"/>
      <c r="I56" s="167">
        <v>931000</v>
      </c>
      <c r="J56" s="155"/>
      <c r="K56" s="155"/>
      <c r="L56" s="155"/>
      <c r="M56" s="155"/>
      <c r="N56" s="155">
        <f>SUM(I56:M56)</f>
        <v>931000</v>
      </c>
      <c r="O56" s="155"/>
      <c r="P56" s="155"/>
      <c r="Q56" s="155"/>
      <c r="R56" s="155"/>
      <c r="S56" s="155"/>
      <c r="T56" s="155"/>
      <c r="U56" s="155"/>
      <c r="V56" s="155"/>
      <c r="W56" s="155"/>
      <c r="X56" s="155"/>
      <c r="Y56" s="155"/>
      <c r="Z56" s="155"/>
      <c r="AA56" s="155">
        <f>C56+I56+O56+U56</f>
        <v>931000</v>
      </c>
      <c r="AB56" s="155"/>
      <c r="AC56" s="155"/>
      <c r="AD56" s="155"/>
      <c r="AE56" s="155"/>
      <c r="AF56" s="155">
        <f>SUM(AA56:AE56)</f>
        <v>931000</v>
      </c>
      <c r="AG56" s="155"/>
      <c r="AH56" s="155"/>
      <c r="AI56" s="155"/>
      <c r="AJ56" s="155"/>
      <c r="AK56" s="155"/>
      <c r="AL56" s="155"/>
      <c r="AM56" s="156">
        <f>AA56+AG56</f>
        <v>931000</v>
      </c>
      <c r="AN56" s="155"/>
      <c r="AO56" s="155"/>
      <c r="AP56" s="155"/>
      <c r="AQ56" s="155"/>
      <c r="AR56" s="155">
        <f>AL56+AF56</f>
        <v>931000</v>
      </c>
      <c r="AS56" s="168"/>
      <c r="AT56" s="157"/>
      <c r="AU56" s="158"/>
      <c r="AV56" s="158"/>
    </row>
    <row r="57" spans="1:48" s="12" customFormat="1" ht="12.75" hidden="1" customHeight="1">
      <c r="A57" s="138"/>
      <c r="B57" s="9"/>
      <c r="C57" s="47"/>
      <c r="D57" s="47"/>
      <c r="E57" s="47"/>
      <c r="F57" s="48"/>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31"/>
      <c r="AT57" s="13"/>
      <c r="AU57" s="14"/>
      <c r="AV57" s="14"/>
    </row>
    <row r="58" spans="1:48" s="12" customFormat="1" ht="12.75" hidden="1" customHeight="1">
      <c r="A58" s="138"/>
      <c r="B58" s="9"/>
      <c r="C58" s="47"/>
      <c r="D58" s="47"/>
      <c r="E58" s="47"/>
      <c r="F58" s="48"/>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31"/>
      <c r="AT58" s="13"/>
      <c r="AU58" s="14"/>
      <c r="AV58" s="14"/>
    </row>
    <row r="59" spans="1:48" s="162" customFormat="1">
      <c r="A59" s="183" t="s">
        <v>68</v>
      </c>
      <c r="B59" s="149" t="s">
        <v>64</v>
      </c>
      <c r="C59" s="150">
        <v>91109</v>
      </c>
      <c r="D59" s="150"/>
      <c r="E59" s="150"/>
      <c r="F59" s="150"/>
      <c r="G59" s="150"/>
      <c r="H59" s="150">
        <f>SUM(C59:G59)</f>
        <v>91109</v>
      </c>
      <c r="I59" s="150">
        <v>2632447</v>
      </c>
      <c r="J59" s="150"/>
      <c r="K59" s="150"/>
      <c r="L59" s="150"/>
      <c r="M59" s="150"/>
      <c r="N59" s="150">
        <f>SUM(I59:M59)</f>
        <v>2632447</v>
      </c>
      <c r="O59" s="150"/>
      <c r="P59" s="150"/>
      <c r="Q59" s="150"/>
      <c r="R59" s="150"/>
      <c r="S59" s="150"/>
      <c r="T59" s="150">
        <f>SUM(O59:S59)</f>
        <v>0</v>
      </c>
      <c r="U59" s="150"/>
      <c r="V59" s="150"/>
      <c r="W59" s="150"/>
      <c r="X59" s="150"/>
      <c r="Y59" s="150"/>
      <c r="Z59" s="150">
        <f>SUM(U59:Y59)</f>
        <v>0</v>
      </c>
      <c r="AA59" s="150">
        <f>C59+I59+O59+U59</f>
        <v>2723556</v>
      </c>
      <c r="AB59" s="150">
        <f>D59+J59+P59+V59</f>
        <v>0</v>
      </c>
      <c r="AC59" s="150"/>
      <c r="AD59" s="150">
        <f>SUM(AG51:AK51)</f>
        <v>0</v>
      </c>
      <c r="AE59" s="150"/>
      <c r="AF59" s="150">
        <f>SUM(AA59:AE59)</f>
        <v>2723556</v>
      </c>
      <c r="AG59" s="150"/>
      <c r="AH59" s="150"/>
      <c r="AI59" s="150"/>
      <c r="AJ59" s="150"/>
      <c r="AK59" s="150"/>
      <c r="AL59" s="150">
        <f>SUM(AG59:AK59)</f>
        <v>0</v>
      </c>
      <c r="AM59" s="151">
        <f>AA59+AG59</f>
        <v>2723556</v>
      </c>
      <c r="AN59" s="150"/>
      <c r="AO59" s="150"/>
      <c r="AP59" s="150"/>
      <c r="AQ59" s="150"/>
      <c r="AR59" s="150">
        <f>AL59+AF59</f>
        <v>2723556</v>
      </c>
      <c r="AS59" s="179"/>
      <c r="AT59" s="152"/>
      <c r="AU59" s="161"/>
      <c r="AV59" s="161"/>
    </row>
    <row r="60" spans="1:48" s="12" customFormat="1" hidden="1">
      <c r="A60" s="29"/>
      <c r="B60" s="16"/>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31"/>
      <c r="AT60" s="13"/>
      <c r="AU60" s="14"/>
      <c r="AV60" s="14"/>
    </row>
    <row r="61" spans="1:48" s="12" customFormat="1" hidden="1">
      <c r="A61" s="28"/>
      <c r="B61" s="1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31"/>
      <c r="AT61" s="13"/>
      <c r="AU61" s="14"/>
      <c r="AV61" s="14"/>
    </row>
    <row r="62" spans="1:48" s="12" customFormat="1" hidden="1">
      <c r="A62" s="145"/>
      <c r="B62" s="16"/>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31"/>
      <c r="AT62" s="13"/>
      <c r="AU62" s="14"/>
      <c r="AV62" s="14"/>
    </row>
    <row r="63" spans="1:48" s="162" customFormat="1">
      <c r="A63" s="181" t="s">
        <v>203</v>
      </c>
      <c r="B63" s="149" t="s">
        <v>64</v>
      </c>
      <c r="C63" s="169">
        <v>430800</v>
      </c>
      <c r="D63" s="150"/>
      <c r="E63" s="150"/>
      <c r="F63" s="150"/>
      <c r="G63" s="150"/>
      <c r="H63" s="150">
        <f>SUM(C63:G63)</f>
        <v>430800</v>
      </c>
      <c r="I63" s="169">
        <v>187750</v>
      </c>
      <c r="J63" s="150"/>
      <c r="K63" s="150"/>
      <c r="L63" s="150"/>
      <c r="M63" s="150"/>
      <c r="N63" s="150">
        <f>SUM(I63:M63)</f>
        <v>187750</v>
      </c>
      <c r="O63" s="169">
        <v>187750</v>
      </c>
      <c r="P63" s="150"/>
      <c r="Q63" s="150"/>
      <c r="R63" s="150"/>
      <c r="S63" s="150"/>
      <c r="T63" s="150">
        <f>SUM(O63:S63)</f>
        <v>187750</v>
      </c>
      <c r="U63" s="169">
        <v>187750</v>
      </c>
      <c r="V63" s="150"/>
      <c r="W63" s="150"/>
      <c r="X63" s="150"/>
      <c r="Y63" s="150"/>
      <c r="Z63" s="150">
        <f>SUM(U63:Y63)</f>
        <v>187750</v>
      </c>
      <c r="AA63" s="150">
        <f>C63+I63+O63+U63</f>
        <v>994050</v>
      </c>
      <c r="AB63" s="150"/>
      <c r="AC63" s="150"/>
      <c r="AD63" s="150"/>
      <c r="AE63" s="150"/>
      <c r="AF63" s="150">
        <f>SUM(AA63:AE63)</f>
        <v>994050</v>
      </c>
      <c r="AG63" s="169">
        <v>187750</v>
      </c>
      <c r="AH63" s="150"/>
      <c r="AI63" s="150"/>
      <c r="AJ63" s="150"/>
      <c r="AK63" s="150"/>
      <c r="AL63" s="150">
        <f>SUM(AG63:AK63)</f>
        <v>187750</v>
      </c>
      <c r="AM63" s="151">
        <f>AA63+AG63</f>
        <v>1181800</v>
      </c>
      <c r="AN63" s="150"/>
      <c r="AO63" s="150"/>
      <c r="AP63" s="150"/>
      <c r="AQ63" s="150"/>
      <c r="AR63" s="150">
        <f>AL63+AF63</f>
        <v>1181800</v>
      </c>
      <c r="AS63" s="179"/>
      <c r="AT63" s="152"/>
      <c r="AU63" s="161"/>
      <c r="AV63" s="161"/>
    </row>
    <row r="64" spans="1:48" s="27" customFormat="1" ht="12.75" hidden="1" customHeight="1">
      <c r="A64" s="10"/>
      <c r="B64" s="10"/>
      <c r="C64" s="44"/>
      <c r="D64" s="44"/>
      <c r="E64" s="44"/>
      <c r="F64" s="44"/>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189"/>
      <c r="AT64" s="25"/>
      <c r="AU64" s="26"/>
      <c r="AV64" s="26"/>
    </row>
    <row r="65" spans="1:53" s="27" customFormat="1" ht="12.75" hidden="1" customHeight="1">
      <c r="A65" s="10"/>
      <c r="B65" s="10"/>
      <c r="C65" s="44"/>
      <c r="D65" s="44"/>
      <c r="E65" s="44"/>
      <c r="F65" s="44"/>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189"/>
      <c r="AT65" s="25"/>
      <c r="AU65" s="26"/>
      <c r="AV65" s="26"/>
    </row>
    <row r="66" spans="1:53" s="12" customFormat="1" hidden="1">
      <c r="A66" s="3"/>
      <c r="B66" s="3"/>
      <c r="C66" s="42"/>
      <c r="D66" s="42"/>
      <c r="E66" s="42"/>
      <c r="F66" s="42"/>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31"/>
      <c r="AT66" s="13"/>
      <c r="AU66" s="14"/>
      <c r="AV66" s="14"/>
    </row>
    <row r="67" spans="1:53" s="12" customFormat="1">
      <c r="A67" s="1" t="s">
        <v>84</v>
      </c>
      <c r="B67" s="32" t="s">
        <v>64</v>
      </c>
      <c r="C67" s="33">
        <v>418922.49400000001</v>
      </c>
      <c r="D67" s="33"/>
      <c r="E67" s="33"/>
      <c r="F67" s="33"/>
      <c r="G67" s="33"/>
      <c r="H67" s="33">
        <f>SUM(C67:G67)</f>
        <v>418922.49400000001</v>
      </c>
      <c r="I67" s="33">
        <v>438972.24400000001</v>
      </c>
      <c r="J67" s="33"/>
      <c r="K67" s="33"/>
      <c r="L67" s="33"/>
      <c r="M67" s="33"/>
      <c r="N67" s="33">
        <f>SUM(I67:M67)</f>
        <v>438972.24400000001</v>
      </c>
      <c r="O67" s="33">
        <v>438972.24400000001</v>
      </c>
      <c r="P67" s="33"/>
      <c r="Q67" s="33"/>
      <c r="R67" s="33"/>
      <c r="S67" s="33"/>
      <c r="T67" s="33">
        <f>SUM(O67:S67)</f>
        <v>438972.24400000001</v>
      </c>
      <c r="U67" s="33">
        <v>438972.24400000001</v>
      </c>
      <c r="V67" s="33"/>
      <c r="W67" s="33"/>
      <c r="X67" s="33"/>
      <c r="Y67" s="33"/>
      <c r="Z67" s="33">
        <f>SUM(U67:Y67)</f>
        <v>438972.24400000001</v>
      </c>
      <c r="AA67" s="33">
        <f>C67+I67+O67+U67</f>
        <v>1735839.226</v>
      </c>
      <c r="AB67" s="33"/>
      <c r="AC67" s="33">
        <f>E67+K67+Q67+W67</f>
        <v>0</v>
      </c>
      <c r="AD67" s="33">
        <f>F67+L67+R67+X67</f>
        <v>0</v>
      </c>
      <c r="AE67" s="33"/>
      <c r="AF67" s="33">
        <f>H67+N67+T67+Z67</f>
        <v>1735839.226</v>
      </c>
      <c r="AG67" s="33"/>
      <c r="AH67" s="33"/>
      <c r="AI67" s="33"/>
      <c r="AJ67" s="33"/>
      <c r="AK67" s="33"/>
      <c r="AL67" s="7">
        <f>SUM(AG67:AK67)</f>
        <v>0</v>
      </c>
      <c r="AM67" s="33">
        <f t="shared" ref="AM67:AQ68" si="12">AA67+AG67</f>
        <v>1735839.226</v>
      </c>
      <c r="AN67" s="33">
        <f t="shared" si="12"/>
        <v>0</v>
      </c>
      <c r="AO67" s="33">
        <f t="shared" si="12"/>
        <v>0</v>
      </c>
      <c r="AP67" s="33">
        <f t="shared" si="12"/>
        <v>0</v>
      </c>
      <c r="AQ67" s="33">
        <f t="shared" si="12"/>
        <v>0</v>
      </c>
      <c r="AR67" s="33">
        <f>SUM(AM67:AQ67)</f>
        <v>1735839.226</v>
      </c>
      <c r="AS67" s="38"/>
      <c r="AT67" s="13"/>
      <c r="AU67" s="14"/>
      <c r="AV67" s="14"/>
    </row>
    <row r="68" spans="1:53" s="12" customFormat="1">
      <c r="A68" s="1" t="s">
        <v>84</v>
      </c>
      <c r="B68" s="32" t="s">
        <v>64</v>
      </c>
      <c r="C68" s="33">
        <v>552501.20400000003</v>
      </c>
      <c r="D68" s="33"/>
      <c r="E68" s="33"/>
      <c r="F68" s="33"/>
      <c r="G68" s="33"/>
      <c r="H68" s="33">
        <f>SUM(C68:G68)</f>
        <v>552501.20400000003</v>
      </c>
      <c r="I68" s="33">
        <v>553556.45400000003</v>
      </c>
      <c r="J68" s="33"/>
      <c r="K68" s="33"/>
      <c r="L68" s="33"/>
      <c r="M68" s="33"/>
      <c r="N68" s="33">
        <f>SUM(I68:M68)</f>
        <v>553556.45400000003</v>
      </c>
      <c r="O68" s="33">
        <v>553556.45400000003</v>
      </c>
      <c r="P68" s="33"/>
      <c r="Q68" s="33"/>
      <c r="R68" s="33"/>
      <c r="S68" s="33"/>
      <c r="T68" s="33">
        <f>SUM(O68:S68)</f>
        <v>553556.45400000003</v>
      </c>
      <c r="U68" s="33">
        <v>553556.45400000003</v>
      </c>
      <c r="V68" s="33"/>
      <c r="W68" s="33"/>
      <c r="X68" s="33"/>
      <c r="Y68" s="33"/>
      <c r="Z68" s="33">
        <f>SUM(U68:Y68)</f>
        <v>553556.45400000003</v>
      </c>
      <c r="AA68" s="33">
        <f>C68+I68+O68+U68</f>
        <v>2213170.5660000001</v>
      </c>
      <c r="AB68" s="33"/>
      <c r="AC68" s="33">
        <f>E68+K68+Q68+W68</f>
        <v>0</v>
      </c>
      <c r="AD68" s="33">
        <f>F68+L68+R68+X68</f>
        <v>0</v>
      </c>
      <c r="AE68" s="33"/>
      <c r="AF68" s="33">
        <f>H68+N68+T68+Z68</f>
        <v>2213170.5660000001</v>
      </c>
      <c r="AG68" s="33"/>
      <c r="AH68" s="33"/>
      <c r="AI68" s="33"/>
      <c r="AJ68" s="33"/>
      <c r="AK68" s="33"/>
      <c r="AL68" s="7">
        <f>SUM(AG68:AK68)</f>
        <v>0</v>
      </c>
      <c r="AM68" s="33">
        <f t="shared" si="12"/>
        <v>2213170.5660000001</v>
      </c>
      <c r="AN68" s="33">
        <f t="shared" si="12"/>
        <v>0</v>
      </c>
      <c r="AO68" s="33">
        <f t="shared" si="12"/>
        <v>0</v>
      </c>
      <c r="AP68" s="33">
        <f t="shared" si="12"/>
        <v>0</v>
      </c>
      <c r="AQ68" s="33">
        <f t="shared" si="12"/>
        <v>0</v>
      </c>
      <c r="AR68" s="33">
        <f>SUM(AM68:AQ68)</f>
        <v>2213170.5660000001</v>
      </c>
      <c r="AS68" s="39">
        <f>SUM(AF34:AF68)</f>
        <v>93714975.257999986</v>
      </c>
      <c r="AT68" s="25"/>
      <c r="AU68" s="14"/>
      <c r="AV68" s="14"/>
    </row>
    <row r="69" spans="1:53" s="12" customFormat="1" hidden="1">
      <c r="A69" s="28"/>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8"/>
      <c r="AT69" s="13"/>
      <c r="AU69" s="14"/>
      <c r="AV69" s="14"/>
    </row>
    <row r="70" spans="1:53">
      <c r="A70" s="15"/>
      <c r="B70" s="4"/>
      <c r="C70" s="34">
        <f t="shared" ref="C70:AR70" si="13">SUM(C5:C69)</f>
        <v>26418097.468999997</v>
      </c>
      <c r="D70" s="34">
        <f t="shared" si="13"/>
        <v>0</v>
      </c>
      <c r="E70" s="34">
        <f t="shared" si="13"/>
        <v>0</v>
      </c>
      <c r="F70" s="34">
        <f t="shared" si="13"/>
        <v>5000</v>
      </c>
      <c r="G70" s="34">
        <f t="shared" si="13"/>
        <v>0</v>
      </c>
      <c r="H70" s="34">
        <f t="shared" si="13"/>
        <v>26423097.468999997</v>
      </c>
      <c r="I70" s="34">
        <f t="shared" si="13"/>
        <v>37743970.22900001</v>
      </c>
      <c r="J70" s="34">
        <f t="shared" si="13"/>
        <v>0</v>
      </c>
      <c r="K70" s="34">
        <f t="shared" si="13"/>
        <v>0</v>
      </c>
      <c r="L70" s="34">
        <f t="shared" si="13"/>
        <v>0</v>
      </c>
      <c r="M70" s="34">
        <f t="shared" si="13"/>
        <v>0</v>
      </c>
      <c r="N70" s="34">
        <f t="shared" si="13"/>
        <v>37743970.22900001</v>
      </c>
      <c r="O70" s="34">
        <f t="shared" si="13"/>
        <v>27784395.906999998</v>
      </c>
      <c r="P70" s="34">
        <f t="shared" si="13"/>
        <v>0</v>
      </c>
      <c r="Q70" s="34">
        <f t="shared" si="13"/>
        <v>0</v>
      </c>
      <c r="R70" s="34">
        <f t="shared" si="13"/>
        <v>0</v>
      </c>
      <c r="S70" s="34">
        <f t="shared" si="13"/>
        <v>0</v>
      </c>
      <c r="T70" s="34">
        <f t="shared" si="13"/>
        <v>27784395.906999998</v>
      </c>
      <c r="U70" s="34">
        <f t="shared" si="13"/>
        <v>22053545.652999997</v>
      </c>
      <c r="V70" s="34">
        <f t="shared" si="13"/>
        <v>0</v>
      </c>
      <c r="W70" s="34">
        <f t="shared" si="13"/>
        <v>0</v>
      </c>
      <c r="X70" s="34">
        <f t="shared" si="13"/>
        <v>0</v>
      </c>
      <c r="Y70" s="34">
        <f t="shared" si="13"/>
        <v>0</v>
      </c>
      <c r="Z70" s="34">
        <f t="shared" si="13"/>
        <v>22053545.652999997</v>
      </c>
      <c r="AA70" s="34">
        <f t="shared" si="13"/>
        <v>114000009.25799999</v>
      </c>
      <c r="AB70" s="34">
        <f t="shared" si="13"/>
        <v>0</v>
      </c>
      <c r="AC70" s="34">
        <f t="shared" si="13"/>
        <v>0</v>
      </c>
      <c r="AD70" s="34">
        <f t="shared" si="13"/>
        <v>5000</v>
      </c>
      <c r="AE70" s="34">
        <f t="shared" si="13"/>
        <v>0</v>
      </c>
      <c r="AF70" s="34">
        <f t="shared" si="13"/>
        <v>114005009.25799999</v>
      </c>
      <c r="AG70" s="34">
        <f t="shared" si="13"/>
        <v>23295857</v>
      </c>
      <c r="AH70" s="34">
        <f t="shared" si="13"/>
        <v>0</v>
      </c>
      <c r="AI70" s="34">
        <f t="shared" si="13"/>
        <v>0</v>
      </c>
      <c r="AJ70" s="34">
        <f t="shared" si="13"/>
        <v>0</v>
      </c>
      <c r="AK70" s="34">
        <f t="shared" si="13"/>
        <v>0</v>
      </c>
      <c r="AL70" s="34">
        <f t="shared" si="13"/>
        <v>23295857</v>
      </c>
      <c r="AM70" s="34">
        <f t="shared" si="13"/>
        <v>137279866.25800002</v>
      </c>
      <c r="AN70" s="34">
        <f t="shared" si="13"/>
        <v>0</v>
      </c>
      <c r="AO70" s="34">
        <f t="shared" si="13"/>
        <v>0</v>
      </c>
      <c r="AP70" s="34">
        <f t="shared" si="13"/>
        <v>0</v>
      </c>
      <c r="AQ70" s="34">
        <f t="shared" si="13"/>
        <v>0</v>
      </c>
      <c r="AR70" s="34">
        <f t="shared" si="13"/>
        <v>137300866.25800002</v>
      </c>
      <c r="AS70" s="192" t="e">
        <f>AS68+'Table1.1rev-raw  (2)'!H11</f>
        <v>#REF!</v>
      </c>
    </row>
    <row r="71" spans="1:53">
      <c r="C71" s="38"/>
      <c r="D71" s="38"/>
      <c r="E71" s="38"/>
      <c r="F71" s="38"/>
      <c r="G71" s="38"/>
      <c r="H71" s="39"/>
      <c r="I71" s="38"/>
      <c r="J71" s="38"/>
      <c r="K71" s="38"/>
      <c r="L71" s="38"/>
      <c r="M71" s="38"/>
      <c r="N71" s="39"/>
      <c r="O71" s="39"/>
      <c r="P71" s="39"/>
      <c r="Q71" s="39"/>
      <c r="R71" s="39"/>
      <c r="S71" s="39"/>
      <c r="T71" s="39"/>
      <c r="U71" s="38"/>
      <c r="V71" s="38"/>
      <c r="W71" s="38"/>
      <c r="X71" s="38"/>
      <c r="Y71" s="38"/>
      <c r="Z71" s="39"/>
      <c r="AA71" s="38"/>
      <c r="AB71" s="38"/>
      <c r="AC71" s="38"/>
      <c r="AD71" s="38"/>
      <c r="AE71" s="38"/>
      <c r="AF71" s="39"/>
      <c r="AG71" s="38"/>
      <c r="AH71" s="38"/>
      <c r="AI71" s="38"/>
      <c r="AJ71" s="38"/>
      <c r="AK71" s="38"/>
      <c r="AL71" s="39"/>
      <c r="AM71" s="38"/>
      <c r="AN71" s="38"/>
      <c r="AO71" s="38"/>
      <c r="AP71" s="38"/>
      <c r="AQ71" s="38"/>
      <c r="AR71" s="39">
        <f>AL70+AF70</f>
        <v>137300866.25799999</v>
      </c>
      <c r="AS71" s="39"/>
    </row>
    <row r="72" spans="1:53">
      <c r="B72" s="43" t="s">
        <v>231</v>
      </c>
      <c r="H72" s="43">
        <f t="shared" ref="H72:AE72" si="14">SUM(H12:H24)</f>
        <v>5016989</v>
      </c>
      <c r="I72" s="43">
        <f t="shared" si="14"/>
        <v>7215424</v>
      </c>
      <c r="J72" s="43">
        <f t="shared" si="14"/>
        <v>0</v>
      </c>
      <c r="K72" s="43">
        <f t="shared" si="14"/>
        <v>0</v>
      </c>
      <c r="L72" s="43">
        <f t="shared" si="14"/>
        <v>0</v>
      </c>
      <c r="M72" s="43">
        <f t="shared" si="14"/>
        <v>0</v>
      </c>
      <c r="N72" s="43">
        <f t="shared" si="14"/>
        <v>7215424</v>
      </c>
      <c r="O72" s="43">
        <f t="shared" si="14"/>
        <v>5454926</v>
      </c>
      <c r="P72" s="43">
        <f t="shared" si="14"/>
        <v>0</v>
      </c>
      <c r="Q72" s="43">
        <f t="shared" si="14"/>
        <v>0</v>
      </c>
      <c r="R72" s="43">
        <f t="shared" si="14"/>
        <v>0</v>
      </c>
      <c r="S72" s="43">
        <f t="shared" si="14"/>
        <v>0</v>
      </c>
      <c r="T72" s="43">
        <f t="shared" si="14"/>
        <v>5454926</v>
      </c>
      <c r="U72" s="43">
        <f t="shared" si="14"/>
        <v>1002300</v>
      </c>
      <c r="V72" s="43">
        <f t="shared" si="14"/>
        <v>0</v>
      </c>
      <c r="W72" s="43">
        <f t="shared" si="14"/>
        <v>0</v>
      </c>
      <c r="X72" s="43">
        <f t="shared" si="14"/>
        <v>0</v>
      </c>
      <c r="Y72" s="43">
        <f t="shared" si="14"/>
        <v>0</v>
      </c>
      <c r="Z72" s="43">
        <f t="shared" si="14"/>
        <v>1002300</v>
      </c>
      <c r="AA72" s="43">
        <f t="shared" si="14"/>
        <v>18689639</v>
      </c>
      <c r="AB72" s="43">
        <f t="shared" si="14"/>
        <v>0</v>
      </c>
      <c r="AC72" s="43">
        <f t="shared" si="14"/>
        <v>0</v>
      </c>
      <c r="AD72" s="43">
        <f t="shared" si="14"/>
        <v>0</v>
      </c>
      <c r="AE72" s="43">
        <f t="shared" si="14"/>
        <v>0</v>
      </c>
      <c r="AF72" s="43">
        <f>SUM(AF12:AF24)</f>
        <v>18689639</v>
      </c>
      <c r="AR72" s="43">
        <f>SUM(AR12:AR24)</f>
        <v>18689639</v>
      </c>
    </row>
    <row r="73" spans="1:53">
      <c r="A73" s="194"/>
      <c r="B73" s="43" t="s">
        <v>232</v>
      </c>
      <c r="H73" s="43">
        <f t="shared" ref="H73:AE73" si="15">H56</f>
        <v>0</v>
      </c>
      <c r="I73" s="43">
        <f t="shared" si="15"/>
        <v>931000</v>
      </c>
      <c r="J73" s="43">
        <f t="shared" si="15"/>
        <v>0</v>
      </c>
      <c r="K73" s="43">
        <f t="shared" si="15"/>
        <v>0</v>
      </c>
      <c r="L73" s="43">
        <f t="shared" si="15"/>
        <v>0</v>
      </c>
      <c r="M73" s="43">
        <f t="shared" si="15"/>
        <v>0</v>
      </c>
      <c r="N73" s="43">
        <f t="shared" si="15"/>
        <v>931000</v>
      </c>
      <c r="O73" s="43">
        <f t="shared" si="15"/>
        <v>0</v>
      </c>
      <c r="P73" s="43">
        <f t="shared" si="15"/>
        <v>0</v>
      </c>
      <c r="Q73" s="43">
        <f t="shared" si="15"/>
        <v>0</v>
      </c>
      <c r="R73" s="43">
        <f t="shared" si="15"/>
        <v>0</v>
      </c>
      <c r="S73" s="43">
        <f t="shared" si="15"/>
        <v>0</v>
      </c>
      <c r="T73" s="43">
        <f t="shared" si="15"/>
        <v>0</v>
      </c>
      <c r="U73" s="43">
        <f t="shared" si="15"/>
        <v>0</v>
      </c>
      <c r="V73" s="43">
        <f t="shared" si="15"/>
        <v>0</v>
      </c>
      <c r="W73" s="43">
        <f t="shared" si="15"/>
        <v>0</v>
      </c>
      <c r="X73" s="43">
        <f t="shared" si="15"/>
        <v>0</v>
      </c>
      <c r="Y73" s="43">
        <f t="shared" si="15"/>
        <v>0</v>
      </c>
      <c r="Z73" s="43">
        <f t="shared" si="15"/>
        <v>0</v>
      </c>
      <c r="AA73" s="43">
        <f t="shared" si="15"/>
        <v>931000</v>
      </c>
      <c r="AB73" s="43">
        <f t="shared" si="15"/>
        <v>0</v>
      </c>
      <c r="AC73" s="43">
        <f t="shared" si="15"/>
        <v>0</v>
      </c>
      <c r="AD73" s="43">
        <f t="shared" si="15"/>
        <v>0</v>
      </c>
      <c r="AE73" s="43">
        <f t="shared" si="15"/>
        <v>0</v>
      </c>
      <c r="AF73" s="43">
        <f>AF56</f>
        <v>931000</v>
      </c>
      <c r="AR73" s="43">
        <f>AR56</f>
        <v>931000</v>
      </c>
    </row>
    <row r="74" spans="1:53">
      <c r="A74" s="41"/>
      <c r="B74" s="43" t="s">
        <v>64</v>
      </c>
      <c r="H74" s="43">
        <f t="shared" ref="H74:AE74" si="16">H70-H72-H73</f>
        <v>21406108.468999997</v>
      </c>
      <c r="I74" s="43">
        <f t="shared" si="16"/>
        <v>29597546.22900001</v>
      </c>
      <c r="J74" s="43">
        <f t="shared" si="16"/>
        <v>0</v>
      </c>
      <c r="K74" s="43">
        <f t="shared" si="16"/>
        <v>0</v>
      </c>
      <c r="L74" s="43">
        <f t="shared" si="16"/>
        <v>0</v>
      </c>
      <c r="M74" s="43">
        <f t="shared" si="16"/>
        <v>0</v>
      </c>
      <c r="N74" s="43">
        <f t="shared" si="16"/>
        <v>29597546.22900001</v>
      </c>
      <c r="O74" s="43">
        <f t="shared" si="16"/>
        <v>22329469.906999998</v>
      </c>
      <c r="P74" s="43">
        <f t="shared" si="16"/>
        <v>0</v>
      </c>
      <c r="Q74" s="43">
        <f t="shared" si="16"/>
        <v>0</v>
      </c>
      <c r="R74" s="43">
        <f t="shared" si="16"/>
        <v>0</v>
      </c>
      <c r="S74" s="43">
        <f t="shared" si="16"/>
        <v>0</v>
      </c>
      <c r="T74" s="43">
        <f t="shared" si="16"/>
        <v>22329469.906999998</v>
      </c>
      <c r="U74" s="43">
        <f t="shared" si="16"/>
        <v>21051245.652999997</v>
      </c>
      <c r="V74" s="43">
        <f t="shared" si="16"/>
        <v>0</v>
      </c>
      <c r="W74" s="43">
        <f t="shared" si="16"/>
        <v>0</v>
      </c>
      <c r="X74" s="43">
        <f t="shared" si="16"/>
        <v>0</v>
      </c>
      <c r="Y74" s="43">
        <f t="shared" si="16"/>
        <v>0</v>
      </c>
      <c r="Z74" s="43">
        <f t="shared" si="16"/>
        <v>21051245.652999997</v>
      </c>
      <c r="AA74" s="43">
        <f t="shared" si="16"/>
        <v>94379370.257999986</v>
      </c>
      <c r="AB74" s="43">
        <f t="shared" si="16"/>
        <v>0</v>
      </c>
      <c r="AC74" s="43">
        <f t="shared" si="16"/>
        <v>0</v>
      </c>
      <c r="AD74" s="43">
        <f t="shared" si="16"/>
        <v>5000</v>
      </c>
      <c r="AE74" s="43">
        <f t="shared" si="16"/>
        <v>0</v>
      </c>
      <c r="AF74" s="43">
        <f>AF70-AF72-AF73</f>
        <v>94384370.257999986</v>
      </c>
      <c r="AR74" s="43">
        <f>AR70-AR72-AR73</f>
        <v>117680227.25800002</v>
      </c>
    </row>
    <row r="75" spans="1:53">
      <c r="A75" s="40"/>
      <c r="B75" s="41"/>
      <c r="AF75" s="195" t="s">
        <v>206</v>
      </c>
      <c r="AG75" s="196"/>
      <c r="AH75" s="196"/>
      <c r="AI75" s="196"/>
      <c r="AJ75" s="196"/>
      <c r="AK75" s="196"/>
      <c r="AL75" s="195"/>
      <c r="AM75" s="196"/>
      <c r="AN75" s="196"/>
      <c r="AO75" s="196"/>
      <c r="AP75" s="196"/>
      <c r="AQ75" s="196"/>
      <c r="AR75" s="195" t="s">
        <v>221</v>
      </c>
    </row>
    <row r="76" spans="1:53">
      <c r="A76" s="197"/>
      <c r="B76" s="43" t="s">
        <v>231</v>
      </c>
      <c r="C76" s="50"/>
      <c r="D76" s="50"/>
      <c r="E76" s="50"/>
      <c r="F76" s="50"/>
      <c r="G76" s="50"/>
      <c r="H76" s="50"/>
      <c r="I76" s="50"/>
      <c r="J76" s="50"/>
      <c r="K76" s="50"/>
    </row>
    <row r="77" spans="1:53" s="49" customFormat="1">
      <c r="A77" s="41"/>
      <c r="B77" s="43" t="s">
        <v>232</v>
      </c>
      <c r="H77" s="43"/>
      <c r="N77" s="43"/>
      <c r="O77" s="43"/>
      <c r="P77" s="43"/>
      <c r="Q77" s="43"/>
      <c r="R77" s="43"/>
      <c r="S77" s="43"/>
      <c r="T77" s="43"/>
      <c r="Z77" s="43"/>
      <c r="AF77" s="43"/>
      <c r="AL77" s="43"/>
      <c r="AR77" s="43"/>
      <c r="AS77" s="43"/>
      <c r="AT77" s="5"/>
      <c r="AU77" s="35"/>
      <c r="AV77" s="35"/>
      <c r="AW77" s="36"/>
      <c r="AX77" s="36"/>
      <c r="AY77" s="36"/>
      <c r="AZ77" s="36"/>
      <c r="BA77" s="36"/>
    </row>
    <row r="78" spans="1:53" s="49" customFormat="1">
      <c r="A78" s="40"/>
      <c r="B78" s="43" t="s">
        <v>64</v>
      </c>
      <c r="H78" s="43"/>
      <c r="N78" s="43"/>
      <c r="O78" s="43"/>
      <c r="P78" s="43"/>
      <c r="Q78" s="43"/>
      <c r="R78" s="43"/>
      <c r="S78" s="43"/>
      <c r="T78" s="43"/>
      <c r="Z78" s="43"/>
      <c r="AF78" s="43"/>
      <c r="AL78" s="43"/>
      <c r="AR78" s="43"/>
      <c r="AS78" s="43"/>
      <c r="AT78" s="5"/>
      <c r="AU78" s="35"/>
      <c r="AV78" s="35"/>
      <c r="AW78" s="36"/>
      <c r="AX78" s="36"/>
      <c r="AY78" s="36"/>
      <c r="AZ78" s="36"/>
      <c r="BA78" s="36"/>
    </row>
    <row r="79" spans="1:53" s="49" customFormat="1">
      <c r="A79" s="37"/>
      <c r="B79" s="36"/>
      <c r="H79" s="43"/>
      <c r="N79" s="43"/>
      <c r="O79" s="43"/>
      <c r="P79" s="43"/>
      <c r="Q79" s="43"/>
      <c r="R79" s="43"/>
      <c r="S79" s="43"/>
      <c r="T79" s="43"/>
      <c r="Z79" s="43"/>
      <c r="AF79" s="43"/>
      <c r="AL79" s="43"/>
      <c r="AR79" s="43"/>
      <c r="AS79" s="43"/>
      <c r="AT79" s="5"/>
      <c r="AU79" s="35"/>
      <c r="AV79" s="35"/>
      <c r="AW79" s="36"/>
      <c r="AX79" s="36"/>
      <c r="AY79" s="36"/>
      <c r="AZ79" s="36"/>
      <c r="BA79" s="36"/>
    </row>
  </sheetData>
  <mergeCells count="14">
    <mergeCell ref="A1:A3"/>
    <mergeCell ref="C1:AF1"/>
    <mergeCell ref="B2:B3"/>
    <mergeCell ref="C2:H2"/>
    <mergeCell ref="I2:N2"/>
    <mergeCell ref="O2:T2"/>
    <mergeCell ref="U2:Z2"/>
    <mergeCell ref="AA2:AF2"/>
    <mergeCell ref="B27:B29"/>
    <mergeCell ref="AG2:AL2"/>
    <mergeCell ref="AM2:AR2"/>
    <mergeCell ref="B12:B13"/>
    <mergeCell ref="B15:B16"/>
    <mergeCell ref="B17:B23"/>
  </mergeCells>
  <printOptions horizontalCentered="1"/>
  <pageMargins left="0.7" right="0.7" top="1" bottom="0.75" header="0.3" footer="0.3"/>
  <pageSetup paperSize="9" scale="70" orientation="landscape" r:id="rId1"/>
  <headerFooter>
    <oddHeader>&amp;C&amp;"Arial,Regular"&amp;10Format for Annex B
&amp;"Arial,Bold" Revalidated 2011-2016 Public Investment Program</oddHeader>
    <oddFooter>&amp;L&amp;"Arial,Regular"&amp;10Revalidated 2011-2016 PIP
&amp;R&amp;"Arial,Regular"&amp;10&amp;P of &amp;N</oddFooter>
  </headerFooter>
  <colBreaks count="5" manualBreakCount="5">
    <brk id="2" max="1048575" man="1"/>
    <brk id="8" max="1048575" man="1"/>
    <brk id="14" max="1048575" man="1"/>
    <brk id="20" max="1048575" man="1"/>
    <brk id="26" max="1048575" man="1"/>
  </colBreaks>
  <legacyDrawing r:id="rId2"/>
</worksheet>
</file>

<file path=xl/worksheets/sheet3.xml><?xml version="1.0" encoding="utf-8"?>
<worksheet xmlns="http://schemas.openxmlformats.org/spreadsheetml/2006/main" xmlns:r="http://schemas.openxmlformats.org/officeDocument/2006/relationships">
  <dimension ref="A1:H47"/>
  <sheetViews>
    <sheetView topLeftCell="A31" workbookViewId="0">
      <selection activeCell="J37" sqref="J37"/>
    </sheetView>
  </sheetViews>
  <sheetFormatPr defaultRowHeight="15"/>
  <cols>
    <col min="1" max="1" width="34" customWidth="1"/>
    <col min="2" max="4" width="11.5703125" bestFit="1" customWidth="1"/>
    <col min="5" max="5" width="12.85546875" customWidth="1"/>
    <col min="6" max="8" width="20.85546875" customWidth="1"/>
  </cols>
  <sheetData>
    <row r="1" spans="1:8" ht="15.75">
      <c r="A1" s="55" t="s">
        <v>222</v>
      </c>
    </row>
    <row r="2" spans="1:8" ht="15.75" thickBot="1"/>
    <row r="3" spans="1:8" ht="15.75" customHeight="1">
      <c r="A3" s="263" t="s">
        <v>168</v>
      </c>
      <c r="B3" s="265" t="s">
        <v>218</v>
      </c>
      <c r="C3" s="265"/>
      <c r="D3" s="265"/>
      <c r="E3" s="265"/>
      <c r="F3" s="265"/>
      <c r="G3" s="265"/>
      <c r="H3" s="266"/>
    </row>
    <row r="4" spans="1:8" ht="32.25" customHeight="1">
      <c r="A4" s="264"/>
      <c r="B4" s="267">
        <v>2013</v>
      </c>
      <c r="C4" s="267">
        <v>2014</v>
      </c>
      <c r="D4" s="141">
        <v>2015</v>
      </c>
      <c r="E4" s="268">
        <v>2016</v>
      </c>
      <c r="F4" s="140" t="s">
        <v>219</v>
      </c>
      <c r="G4" s="140" t="s">
        <v>220</v>
      </c>
      <c r="H4" s="269" t="s">
        <v>13</v>
      </c>
    </row>
    <row r="5" spans="1:8" ht="15.75">
      <c r="A5" s="264"/>
      <c r="B5" s="267"/>
      <c r="C5" s="267"/>
      <c r="D5" s="141"/>
      <c r="E5" s="268"/>
      <c r="F5" s="140" t="s">
        <v>206</v>
      </c>
      <c r="G5" s="140" t="s">
        <v>221</v>
      </c>
      <c r="H5" s="269"/>
    </row>
    <row r="7" spans="1:8">
      <c r="A7" s="100" t="s">
        <v>225</v>
      </c>
    </row>
    <row r="8" spans="1:8">
      <c r="A8" t="str">
        <f>Table2!A5</f>
        <v>BFP</v>
      </c>
      <c r="B8" s="147" t="e">
        <f>Table2!B5</f>
        <v>#REF!</v>
      </c>
      <c r="C8" s="147" t="e">
        <f>Table2!C5</f>
        <v>#REF!</v>
      </c>
      <c r="D8" s="147" t="e">
        <f>Table2!D5</f>
        <v>#REF!</v>
      </c>
      <c r="E8" s="147" t="e">
        <f>Table2!E5</f>
        <v>#REF!</v>
      </c>
      <c r="F8" s="147" t="e">
        <f>Table2!F5</f>
        <v>#REF!</v>
      </c>
      <c r="H8" s="146" t="e">
        <f>G8+F8</f>
        <v>#REF!</v>
      </c>
    </row>
    <row r="9" spans="1:8">
      <c r="A9" t="str">
        <f>Table2!A6</f>
        <v>PNP</v>
      </c>
      <c r="B9" s="147" t="e">
        <f>Table2!B6</f>
        <v>#REF!</v>
      </c>
      <c r="C9" s="147" t="e">
        <f>Table2!C6</f>
        <v>#REF!</v>
      </c>
      <c r="D9" s="147" t="e">
        <f>Table2!D6</f>
        <v>#REF!</v>
      </c>
      <c r="E9" s="147" t="e">
        <f>Table2!E6</f>
        <v>#REF!</v>
      </c>
      <c r="F9" s="147" t="e">
        <f>Table2!F6</f>
        <v>#REF!</v>
      </c>
      <c r="H9" s="146" t="e">
        <f t="shared" ref="H9:H46" si="0">G9+F9</f>
        <v>#REF!</v>
      </c>
    </row>
    <row r="10" spans="1:8">
      <c r="A10" t="str">
        <f>Table2!A7</f>
        <v>DOTC-PCG</v>
      </c>
      <c r="B10" s="147" t="e">
        <f>Table2!B7</f>
        <v>#REF!</v>
      </c>
      <c r="C10" s="147" t="e">
        <f>Table2!C7</f>
        <v>#REF!</v>
      </c>
      <c r="D10" s="147" t="e">
        <f>Table2!D7</f>
        <v>#REF!</v>
      </c>
      <c r="E10" s="147" t="e">
        <f>Table2!E7</f>
        <v>#REF!</v>
      </c>
      <c r="F10" s="147" t="e">
        <f>Table2!F7</f>
        <v>#REF!</v>
      </c>
      <c r="H10" s="146" t="e">
        <f t="shared" si="0"/>
        <v>#REF!</v>
      </c>
    </row>
    <row r="11" spans="1:8" s="100" customFormat="1">
      <c r="A11" s="100" t="str">
        <f>Table2!A8</f>
        <v>Total</v>
      </c>
      <c r="B11" s="187" t="e">
        <f>Table2!B8</f>
        <v>#REF!</v>
      </c>
      <c r="C11" s="187" t="e">
        <f>Table2!C8</f>
        <v>#REF!</v>
      </c>
      <c r="D11" s="187" t="e">
        <f>Table2!D8</f>
        <v>#REF!</v>
      </c>
      <c r="E11" s="187" t="e">
        <f>Table2!E8</f>
        <v>#REF!</v>
      </c>
      <c r="F11" s="187" t="e">
        <f>Table2!F8</f>
        <v>#REF!</v>
      </c>
      <c r="H11" s="188" t="e">
        <f t="shared" si="0"/>
        <v>#REF!</v>
      </c>
    </row>
    <row r="12" spans="1:8">
      <c r="A12" s="100" t="s">
        <v>226</v>
      </c>
      <c r="H12" s="146">
        <f t="shared" si="0"/>
        <v>0</v>
      </c>
    </row>
    <row r="13" spans="1:8">
      <c r="A13" t="s">
        <v>88</v>
      </c>
      <c r="B13" s="146">
        <f>'B-2 NonCIP by Funding Sourc (2)'!H10/1000</f>
        <v>362.82</v>
      </c>
      <c r="C13" s="146">
        <f>'B-2 NonCIP by Funding Sourc (2)'!N10/1000</f>
        <v>270.42</v>
      </c>
      <c r="D13" s="146">
        <f>'B-2 NonCIP by Funding Sourc (2)'!T10/1000</f>
        <v>206.42</v>
      </c>
      <c r="E13" s="146">
        <f>'B-2 NonCIP by Funding Sourc (2)'!Z10/1000</f>
        <v>121.32</v>
      </c>
      <c r="F13" s="146">
        <f t="shared" ref="F13:F20" si="1">SUM(B13:E13)</f>
        <v>960.98</v>
      </c>
      <c r="G13" s="147">
        <f>'B-2 NonCIP by Funding Sourc (2)'!AL10/1000</f>
        <v>0</v>
      </c>
      <c r="H13" s="146">
        <f t="shared" si="0"/>
        <v>960.98</v>
      </c>
    </row>
    <row r="14" spans="1:8">
      <c r="A14" t="s">
        <v>89</v>
      </c>
      <c r="B14" s="146">
        <f>('B-2 NonCIP by Funding Sourc (2)'!H12+'B-2 NonCIP by Funding Sourc (2)'!H27)/1000</f>
        <v>2</v>
      </c>
      <c r="C14" s="146">
        <f>('B-2 NonCIP by Funding Sourc (2)'!N12+'B-2 NonCIP by Funding Sourc (2)'!N27)/1000</f>
        <v>4.4000000000000004</v>
      </c>
      <c r="D14" s="146">
        <f>('B-2 NonCIP by Funding Sourc (2)'!T12+'B-2 NonCIP by Funding Sourc (2)'!T27)/1000</f>
        <v>6.8</v>
      </c>
      <c r="E14" s="146">
        <f>('B-2 NonCIP by Funding Sourc (2)'!Z12+'B-2 NonCIP by Funding Sourc (2)'!Z27)/1000</f>
        <v>9.1999999999999993</v>
      </c>
      <c r="F14" s="146">
        <f t="shared" si="1"/>
        <v>22.4</v>
      </c>
      <c r="G14" s="147"/>
      <c r="H14" s="146">
        <f t="shared" si="0"/>
        <v>22.4</v>
      </c>
    </row>
    <row r="15" spans="1:8">
      <c r="A15" t="s">
        <v>223</v>
      </c>
      <c r="B15" s="146">
        <f>('B-2 NonCIP by Funding Sourc (2)'!H13+'B-2 NonCIP by Funding Sourc (2)'!H30)/1000</f>
        <v>15.6</v>
      </c>
      <c r="C15" s="146">
        <f>('B-2 NonCIP by Funding Sourc (2)'!N13+'B-2 NonCIP by Funding Sourc (2)'!N30)/1000</f>
        <v>19.329000000000001</v>
      </c>
      <c r="D15">
        <f>('B-2 NonCIP by Funding Sourc (2)'!T13+'B-2 NonCIP by Funding Sourc (2)'!T30)/1000</f>
        <v>21.73</v>
      </c>
      <c r="E15">
        <f>('B-2 NonCIP by Funding Sourc (2)'!Z13+'B-2 NonCIP by Funding Sourc (2)'!Z30)/1000</f>
        <v>20.399999999999999</v>
      </c>
      <c r="F15" s="146">
        <f t="shared" si="1"/>
        <v>77.058999999999997</v>
      </c>
      <c r="G15" s="147"/>
      <c r="H15" s="146">
        <f t="shared" si="0"/>
        <v>77.058999999999997</v>
      </c>
    </row>
    <row r="16" spans="1:8">
      <c r="A16" t="s">
        <v>117</v>
      </c>
      <c r="B16" s="146">
        <f>('B-2 NonCIP by Funding Sourc (2)'!H14)/1000</f>
        <v>0</v>
      </c>
      <c r="C16" s="146">
        <f>('B-2 NonCIP by Funding Sourc (2)'!N14)/1000</f>
        <v>57.186</v>
      </c>
      <c r="D16">
        <f>('B-2 NonCIP by Funding Sourc (2)'!T14)/1000</f>
        <v>50</v>
      </c>
      <c r="E16">
        <f>('B-2 NonCIP by Funding Sourc (2)'!Z14)/1000</f>
        <v>5.718</v>
      </c>
      <c r="F16" s="146">
        <f t="shared" si="1"/>
        <v>112.90400000000001</v>
      </c>
      <c r="G16" s="147"/>
      <c r="H16" s="146">
        <f t="shared" si="0"/>
        <v>112.90400000000001</v>
      </c>
    </row>
    <row r="17" spans="1:8">
      <c r="A17" t="s">
        <v>224</v>
      </c>
      <c r="B17">
        <f>('B-2 NonCIP by Funding Sourc (2)'!H15)/1000</f>
        <v>207.9</v>
      </c>
      <c r="C17">
        <f>('B-2 NonCIP by Funding Sourc (2)'!N15)/1000</f>
        <v>196.35</v>
      </c>
      <c r="D17">
        <f>('B-2 NonCIP by Funding Sourc (2)'!T15)/1000</f>
        <v>15.18</v>
      </c>
      <c r="E17" s="146">
        <f>'B-2 NonCIP by Funding Sourc (2)'!Z15/1000</f>
        <v>19.635000000000002</v>
      </c>
      <c r="F17" s="146">
        <f t="shared" si="1"/>
        <v>439.065</v>
      </c>
      <c r="G17" s="147"/>
      <c r="H17" s="146">
        <f t="shared" si="0"/>
        <v>439.065</v>
      </c>
    </row>
    <row r="18" spans="1:8">
      <c r="A18" t="s">
        <v>205</v>
      </c>
      <c r="B18" s="146">
        <f>'B-2 NonCIP by Funding Sourc (2)'!H16/1000</f>
        <v>1468.6379999999999</v>
      </c>
      <c r="C18" s="146">
        <f>'B-2 NonCIP by Funding Sourc (2)'!N16/1000</f>
        <v>922.01400000000001</v>
      </c>
      <c r="D18" s="146">
        <f>'B-2 NonCIP by Funding Sourc (2)'!T16/1000</f>
        <v>420</v>
      </c>
      <c r="E18" s="146">
        <f>'B-2 NonCIP by Funding Sourc (2)'!Z16/1000</f>
        <v>9.2200000000000006</v>
      </c>
      <c r="F18" s="146">
        <f t="shared" si="1"/>
        <v>2819.8719999999998</v>
      </c>
      <c r="G18" s="147"/>
      <c r="H18" s="146">
        <f t="shared" si="0"/>
        <v>2819.8719999999998</v>
      </c>
    </row>
    <row r="19" spans="1:8">
      <c r="A19" t="s">
        <v>87</v>
      </c>
      <c r="B19" s="147">
        <f>('B-2 NonCIP by Funding Sourc (2)'!H17+'B-2 NonCIP by Funding Sourc (2)'!H26)/1000</f>
        <v>1717.8710000000001</v>
      </c>
      <c r="C19">
        <f>('B-2 NonCIP by Funding Sourc (2)'!N17+'B-2 NonCIP by Funding Sourc (2)'!N26)/1000</f>
        <v>1719.7049999999999</v>
      </c>
      <c r="D19">
        <f>('B-2 NonCIP by Funding Sourc (2)'!T17+'B-2 NonCIP by Funding Sourc (2)'!T26)/1000</f>
        <v>1018.535</v>
      </c>
      <c r="E19">
        <f>('B-2 NonCIP by Funding Sourc (2)'!Z17+'B-2 NonCIP by Funding Sourc (2)'!Z26)/1000</f>
        <v>371.39800000000002</v>
      </c>
      <c r="F19" s="146">
        <f t="shared" si="1"/>
        <v>4827.509</v>
      </c>
      <c r="G19" s="147"/>
      <c r="H19" s="146">
        <f t="shared" si="0"/>
        <v>4827.509</v>
      </c>
    </row>
    <row r="20" spans="1:8">
      <c r="A20" t="s">
        <v>92</v>
      </c>
      <c r="B20" s="146">
        <f>'B-2 NonCIP by Funding Sourc (2)'!H18/1000</f>
        <v>1503.3579999999999</v>
      </c>
      <c r="C20" s="146">
        <f>'B-2 NonCIP by Funding Sourc (2)'!N18/1000</f>
        <v>1735.5619999999999</v>
      </c>
      <c r="D20" s="146">
        <f>'B-2 NonCIP by Funding Sourc (2)'!T18/1000</f>
        <v>1532.5</v>
      </c>
      <c r="E20" s="146">
        <f>'B-2 NonCIP by Funding Sourc (2)'!Z18/1000</f>
        <v>173.55600000000001</v>
      </c>
      <c r="F20" s="146">
        <f t="shared" si="1"/>
        <v>4944.9759999999997</v>
      </c>
      <c r="G20" s="147"/>
      <c r="H20" s="146">
        <f t="shared" si="0"/>
        <v>4944.9759999999997</v>
      </c>
    </row>
    <row r="21" spans="1:8">
      <c r="A21" t="s">
        <v>93</v>
      </c>
      <c r="B21" s="146">
        <f>'B-2 NonCIP by Funding Sourc (2)'!H19/1000</f>
        <v>92.718000000000004</v>
      </c>
      <c r="C21" s="146">
        <f>'B-2 NonCIP by Funding Sourc (2)'!N19/1000</f>
        <v>0</v>
      </c>
      <c r="D21" s="146">
        <f>'B-2 NonCIP by Funding Sourc (2)'!T19/1000</f>
        <v>21</v>
      </c>
      <c r="E21" s="146">
        <f>'B-2 NonCIP by Funding Sourc (2)'!Z19/1000</f>
        <v>9.2710000000000008</v>
      </c>
      <c r="F21" s="146">
        <f>SUM(B21:E21)</f>
        <v>122.989</v>
      </c>
      <c r="G21" s="147"/>
      <c r="H21" s="146">
        <f t="shared" si="0"/>
        <v>122.989</v>
      </c>
    </row>
    <row r="22" spans="1:8">
      <c r="A22" t="s">
        <v>94</v>
      </c>
      <c r="B22" s="146">
        <f>'B-2 NonCIP by Funding Sourc (2)'!H20/1000</f>
        <v>150.5</v>
      </c>
      <c r="C22" s="146">
        <f>'B-2 NonCIP by Funding Sourc (2)'!N20/1000</f>
        <v>57.8</v>
      </c>
      <c r="D22" s="146">
        <f>'B-2 NonCIP by Funding Sourc (2)'!T20/1000</f>
        <v>40.5</v>
      </c>
      <c r="E22" s="146">
        <f>'B-2 NonCIP by Funding Sourc (2)'!Z20/1000</f>
        <v>5.78</v>
      </c>
      <c r="F22" s="146">
        <f>SUM(B22:E22)</f>
        <v>254.58</v>
      </c>
      <c r="G22" s="147"/>
      <c r="H22" s="146">
        <f t="shared" si="0"/>
        <v>254.58</v>
      </c>
    </row>
    <row r="23" spans="1:8">
      <c r="A23" t="s">
        <v>118</v>
      </c>
      <c r="B23" s="146">
        <f>'B-2 NonCIP by Funding Sourc (2)'!H21/1000</f>
        <v>0</v>
      </c>
      <c r="C23" s="146">
        <f>'B-2 NonCIP by Funding Sourc (2)'!N21/1000</f>
        <v>19.332000000000001</v>
      </c>
      <c r="D23" s="146">
        <f>'B-2 NonCIP by Funding Sourc (2)'!T21/1000</f>
        <v>0</v>
      </c>
      <c r="E23" s="146">
        <f>'B-2 NonCIP by Funding Sourc (2)'!Z21/1000</f>
        <v>1.9330000000000001</v>
      </c>
      <c r="F23" s="146">
        <f>SUM(B23:E23)</f>
        <v>21.265000000000001</v>
      </c>
      <c r="G23" s="147"/>
      <c r="H23" s="146">
        <f t="shared" si="0"/>
        <v>21.265000000000001</v>
      </c>
    </row>
    <row r="24" spans="1:8">
      <c r="A24" t="s">
        <v>120</v>
      </c>
      <c r="B24" s="146">
        <f>'B-2 NonCIP by Funding Sourc (2)'!H22/1000</f>
        <v>0</v>
      </c>
      <c r="C24" s="146">
        <f>'B-2 NonCIP by Funding Sourc (2)'!N22/1000</f>
        <v>0</v>
      </c>
      <c r="D24" s="146">
        <f>'B-2 NonCIP by Funding Sourc (2)'!T22/1000</f>
        <v>248</v>
      </c>
      <c r="E24" s="146">
        <f>'B-2 NonCIP by Funding Sourc (2)'!Z22/1000</f>
        <v>2.48</v>
      </c>
      <c r="F24" s="146">
        <f t="shared" ref="F24:F45" si="2">SUM(B24:E24)</f>
        <v>250.48</v>
      </c>
      <c r="G24" s="147"/>
      <c r="H24" s="146">
        <f t="shared" si="0"/>
        <v>250.48</v>
      </c>
    </row>
    <row r="25" spans="1:8">
      <c r="A25" t="s">
        <v>119</v>
      </c>
      <c r="B25" s="147">
        <f>('B-2 NonCIP by Funding Sourc (2)'!H23+'B-2 NonCIP by Funding Sourc (2)'!H29)/1000</f>
        <v>0</v>
      </c>
      <c r="C25" s="147">
        <f>('B-2 NonCIP by Funding Sourc (2)'!N23+'B-2 NonCIP by Funding Sourc (2)'!N29)/1000</f>
        <v>0</v>
      </c>
      <c r="D25" s="147">
        <f>('B-2 NonCIP by Funding Sourc (2)'!T23+'B-2 NonCIP by Funding Sourc (2)'!T29)/1000</f>
        <v>149.25</v>
      </c>
      <c r="E25" s="147">
        <f>('B-2 NonCIP by Funding Sourc (2)'!Z23+'B-2 NonCIP by Funding Sourc (2)'!Z29)/1000</f>
        <v>2.73</v>
      </c>
      <c r="F25" s="147">
        <f t="shared" si="2"/>
        <v>151.97999999999999</v>
      </c>
      <c r="G25" s="147"/>
      <c r="H25" s="146">
        <f t="shared" si="0"/>
        <v>151.97999999999999</v>
      </c>
    </row>
    <row r="26" spans="1:8">
      <c r="A26" t="s">
        <v>105</v>
      </c>
      <c r="B26" s="147">
        <f>'B-2 NonCIP by Funding Sourc (2)'!H24/1000</f>
        <v>0</v>
      </c>
      <c r="C26" s="147">
        <f>'B-2 NonCIP by Funding Sourc (2)'!N24/1000</f>
        <v>2660.11</v>
      </c>
      <c r="D26" s="147">
        <f>'B-2 NonCIP by Funding Sourc (2)'!T24/1000</f>
        <v>2077.8649999999998</v>
      </c>
      <c r="E26" s="147">
        <f>'B-2 NonCIP by Funding Sourc (2)'!Z24/1000</f>
        <v>510</v>
      </c>
      <c r="F26" s="147">
        <f t="shared" si="2"/>
        <v>5247.9750000000004</v>
      </c>
      <c r="G26" s="147"/>
      <c r="H26" s="146">
        <f t="shared" si="0"/>
        <v>5247.9750000000004</v>
      </c>
    </row>
    <row r="27" spans="1:8">
      <c r="A27" t="s">
        <v>126</v>
      </c>
      <c r="B27" s="147">
        <f>'B-2 NonCIP by Funding Sourc (2)'!H28/1000</f>
        <v>0</v>
      </c>
      <c r="C27" s="147">
        <f>'B-2 NonCIP by Funding Sourc (2)'!N28/1000</f>
        <v>0</v>
      </c>
      <c r="D27" s="147">
        <f>'B-2 NonCIP by Funding Sourc (2)'!T28/1000</f>
        <v>10</v>
      </c>
      <c r="E27" s="147">
        <f>'B-2 NonCIP by Funding Sourc (2)'!Z28/1000</f>
        <v>10</v>
      </c>
      <c r="F27" s="147">
        <f t="shared" si="2"/>
        <v>20</v>
      </c>
      <c r="G27" s="147"/>
      <c r="H27" s="146">
        <f t="shared" si="0"/>
        <v>20</v>
      </c>
    </row>
    <row r="28" spans="1:8">
      <c r="A28" t="s">
        <v>128</v>
      </c>
      <c r="B28" s="147">
        <f>'B-2 NonCIP by Funding Sourc (2)'!H31/1000</f>
        <v>0</v>
      </c>
      <c r="C28" s="147">
        <f>'B-2 NonCIP by Funding Sourc (2)'!N31/1000</f>
        <v>0</v>
      </c>
      <c r="D28" s="147">
        <f>'B-2 NonCIP by Funding Sourc (2)'!T31/1000</f>
        <v>8</v>
      </c>
      <c r="E28" s="147">
        <f>'B-2 NonCIP by Funding Sourc (2)'!Z31/1000</f>
        <v>8</v>
      </c>
      <c r="F28" s="147">
        <f t="shared" si="2"/>
        <v>16</v>
      </c>
      <c r="G28" s="147"/>
      <c r="H28" s="146">
        <f t="shared" si="0"/>
        <v>16</v>
      </c>
    </row>
    <row r="29" spans="1:8">
      <c r="A29" t="s">
        <v>74</v>
      </c>
      <c r="B29" s="147">
        <f>('B-2 NonCIP by Funding Sourc (2)'!H34+'B-2 NonCIP by Funding Sourc (2)'!H36+'B-2 NonCIP by Funding Sourc (2)'!H38+'B-2 NonCIP by Funding Sourc (2)'!H39+'B-2 NonCIP by Funding Sourc (2)'!H41+'B-2 NonCIP by Funding Sourc (2)'!H42)/1000</f>
        <v>15281.45</v>
      </c>
      <c r="C29" s="147">
        <f>('B-2 NonCIP by Funding Sourc (2)'!N34+'B-2 NonCIP by Funding Sourc (2)'!N36+'B-2 NonCIP by Funding Sourc (2)'!N38+'B-2 NonCIP by Funding Sourc (2)'!N39+'B-2 NonCIP by Funding Sourc (2)'!N41+'B-2 NonCIP by Funding Sourc (2)'!N42)/1000</f>
        <v>21744.959999999999</v>
      </c>
      <c r="D29" s="147">
        <f>('B-2 NonCIP by Funding Sourc (2)'!T34+'B-2 NonCIP by Funding Sourc (2)'!T36+'B-2 NonCIP by Funding Sourc (2)'!T38+'B-2 NonCIP by Funding Sourc (2)'!T39+'B-2 NonCIP by Funding Sourc (2)'!T41+'B-2 NonCIP by Funding Sourc (2)'!T42)/1000</f>
        <v>15705.88</v>
      </c>
      <c r="E29" s="147">
        <f>('B-2 NonCIP by Funding Sourc (2)'!Z34+'B-2 NonCIP by Funding Sourc (2)'!Z36+'B-2 NonCIP by Funding Sourc (2)'!Z38+'B-2 NonCIP by Funding Sourc (2)'!Z39+'B-2 NonCIP by Funding Sourc (2)'!Z41+'B-2 NonCIP by Funding Sourc (2)'!Z42)/1000</f>
        <v>15805.88</v>
      </c>
      <c r="F29" s="147">
        <f t="shared" si="2"/>
        <v>68538.17</v>
      </c>
      <c r="G29" s="147">
        <f>('B-2 NonCIP by Funding Sourc (2)'!AL34+'B-2 NonCIP by Funding Sourc (2)'!AL36+'B-2 NonCIP by Funding Sourc (2)'!AL38+'B-2 NonCIP by Funding Sourc (2)'!AL39+'B-2 NonCIP by Funding Sourc (2)'!AL41+'B-2 NonCIP by Funding Sourc (2)'!AL42)/1000</f>
        <v>15705.88</v>
      </c>
      <c r="H29" s="146">
        <f t="shared" si="0"/>
        <v>84244.05</v>
      </c>
    </row>
    <row r="30" spans="1:8">
      <c r="A30" t="s">
        <v>227</v>
      </c>
      <c r="B30" s="147">
        <f>'B-2 NonCIP by Funding Sourc (2)'!H43/1000</f>
        <v>0</v>
      </c>
      <c r="C30" s="147">
        <f>'B-2 NonCIP by Funding Sourc (2)'!N43/1000</f>
        <v>3</v>
      </c>
      <c r="D30" s="147">
        <f>'B-2 NonCIP by Funding Sourc (2)'!T43/1000</f>
        <v>500</v>
      </c>
      <c r="E30" s="147">
        <f>'B-2 NonCIP by Funding Sourc (2)'!Z43/1000</f>
        <v>0</v>
      </c>
      <c r="F30" s="147">
        <f t="shared" si="2"/>
        <v>503</v>
      </c>
      <c r="G30" s="146">
        <f>'B-2 NonCIP by Funding Sourc (2)'!AL43/1000</f>
        <v>0</v>
      </c>
      <c r="H30" s="146">
        <f t="shared" si="0"/>
        <v>503</v>
      </c>
    </row>
    <row r="31" spans="1:8">
      <c r="A31" t="s">
        <v>86</v>
      </c>
      <c r="B31" s="147">
        <f>'B-2 NonCIP by Funding Sourc (2)'!H44/1000</f>
        <v>2000</v>
      </c>
      <c r="C31" s="147">
        <f>'B-2 NonCIP by Funding Sourc (2)'!N44/1000</f>
        <v>2000</v>
      </c>
      <c r="D31" s="147">
        <f>'B-2 NonCIP by Funding Sourc (2)'!T44/1000</f>
        <v>2000</v>
      </c>
      <c r="E31" s="147">
        <f>'B-2 NonCIP by Funding Sourc (2)'!Z44/1000</f>
        <v>2000</v>
      </c>
      <c r="F31" s="147">
        <f t="shared" si="2"/>
        <v>8000</v>
      </c>
      <c r="G31" s="146">
        <f>'B-2 NonCIP by Funding Sourc (2)'!AL44/1000</f>
        <v>0</v>
      </c>
      <c r="H31" s="146">
        <f t="shared" si="0"/>
        <v>8000</v>
      </c>
    </row>
    <row r="32" spans="1:8">
      <c r="A32" t="s">
        <v>228</v>
      </c>
      <c r="B32" s="147">
        <f>('B-2 NonCIP by Funding Sourc (2)'!H47+'B-2 NonCIP by Funding Sourc (2)'!H48)/1000</f>
        <v>2066.6657709999999</v>
      </c>
      <c r="C32" s="147">
        <f>('B-2 NonCIP by Funding Sourc (2)'!N47+'B-2 NonCIP by Funding Sourc (2)'!N48)/1000</f>
        <v>1342.116311</v>
      </c>
      <c r="D32" s="147">
        <f>('B-2 NonCIP by Funding Sourc (2)'!T47+'B-2 NonCIP by Funding Sourc (2)'!T48)/1000</f>
        <v>2398.3604890000001</v>
      </c>
      <c r="E32" s="147">
        <f>('B-2 NonCIP by Funding Sourc (2)'!Z47+'B-2 NonCIP by Funding Sourc (2)'!Z48)/1000</f>
        <v>1407.6962349999999</v>
      </c>
      <c r="F32" s="147">
        <f t="shared" si="2"/>
        <v>7214.8388059999997</v>
      </c>
      <c r="G32">
        <f>('B-2 NonCIP by Funding Sourc (2)'!AL47+'B-2 NonCIP by Funding Sourc (2)'!AL48)/1000</f>
        <v>7402.2269999999999</v>
      </c>
      <c r="H32" s="146">
        <f t="shared" si="0"/>
        <v>14617.065805999999</v>
      </c>
    </row>
    <row r="33" spans="1:8">
      <c r="A33" t="s">
        <v>62</v>
      </c>
      <c r="B33" s="184">
        <f>('B-2 NonCIP by Funding Sourc (2)'!H51+'B-2 NonCIP by Funding Sourc (2)'!H52)/1000</f>
        <v>60.244</v>
      </c>
      <c r="C33" s="184">
        <f>('B-2 NonCIP by Funding Sourc (2)'!N51+'B-2 NonCIP by Funding Sourc (2)'!N52)/1000</f>
        <v>247.96021999999999</v>
      </c>
      <c r="D33" s="184">
        <f>('B-2 NonCIP by Funding Sourc (2)'!T51+'B-2 NonCIP by Funding Sourc (2)'!T52)/1000</f>
        <v>174.09672</v>
      </c>
      <c r="E33" s="184">
        <f>('B-2 NonCIP by Funding Sourc (2)'!Z51+'B-2 NonCIP by Funding Sourc (2)'!Z52)/1000</f>
        <v>379.04971999999998</v>
      </c>
      <c r="F33" s="185">
        <f t="shared" si="2"/>
        <v>861.35065999999995</v>
      </c>
      <c r="G33" s="147">
        <f>('B-2 NonCIP by Funding Sourc (2)'!AL51+'Table1.1rev-raw  (2)'!AL47)/1000</f>
        <v>0</v>
      </c>
      <c r="H33" s="146">
        <f t="shared" si="0"/>
        <v>861.35065999999995</v>
      </c>
    </row>
    <row r="34" spans="1:8">
      <c r="A34" t="s">
        <v>68</v>
      </c>
      <c r="B34" s="146">
        <f>'B-2 NonCIP by Funding Sourc (2)'!H59/1000</f>
        <v>91.108999999999995</v>
      </c>
      <c r="C34" s="146">
        <f>'B-2 NonCIP by Funding Sourc (2)'!N59/1000</f>
        <v>2632.4470000000001</v>
      </c>
      <c r="D34" s="146">
        <f>'B-2 NonCIP by Funding Sourc (2)'!T59/1000</f>
        <v>0</v>
      </c>
      <c r="E34" s="146">
        <f>'B-2 NonCIP by Funding Sourc (2)'!Z59/1000</f>
        <v>0</v>
      </c>
      <c r="F34" s="147">
        <f t="shared" si="2"/>
        <v>2723.556</v>
      </c>
      <c r="G34" s="147">
        <f>'B-2 NonCIP by Funding Sourc (2)'!AL59/1000</f>
        <v>0</v>
      </c>
      <c r="H34" s="146">
        <f t="shared" si="0"/>
        <v>2723.556</v>
      </c>
    </row>
    <row r="35" spans="1:8">
      <c r="A35" t="s">
        <v>208</v>
      </c>
      <c r="B35" s="146">
        <f>'B-2 NonCIP by Funding Sourc (2)'!H56/1000</f>
        <v>0</v>
      </c>
      <c r="C35" s="146">
        <f>'B-2 NonCIP by Funding Sourc (2)'!N56/1000</f>
        <v>931</v>
      </c>
      <c r="F35" s="147">
        <f t="shared" si="2"/>
        <v>931</v>
      </c>
      <c r="G35" s="147"/>
      <c r="H35" s="146">
        <f t="shared" si="0"/>
        <v>931</v>
      </c>
    </row>
    <row r="36" spans="1:8">
      <c r="A36" t="s">
        <v>203</v>
      </c>
      <c r="B36" s="146">
        <f>'B-2 NonCIP by Funding Sourc (2)'!H63/1000</f>
        <v>430.8</v>
      </c>
      <c r="C36" s="146">
        <f>'B-2 NonCIP by Funding Sourc (2)'!N63/1000</f>
        <v>187.75</v>
      </c>
      <c r="D36" s="146">
        <f>'B-2 NonCIP by Funding Sourc (2)'!T63/1000</f>
        <v>187.75</v>
      </c>
      <c r="E36" s="146">
        <f>'B-2 NonCIP by Funding Sourc (2)'!Z63/1000</f>
        <v>187.75</v>
      </c>
      <c r="F36" s="147">
        <f t="shared" si="2"/>
        <v>994.05</v>
      </c>
      <c r="G36" s="147">
        <f>'B-2 NonCIP by Funding Sourc (2)'!AL63/1000</f>
        <v>187.75</v>
      </c>
      <c r="H36" s="146">
        <f t="shared" si="0"/>
        <v>1181.8</v>
      </c>
    </row>
    <row r="37" spans="1:8">
      <c r="A37" t="s">
        <v>207</v>
      </c>
      <c r="B37" s="184">
        <f>('B-2 NonCIP by Funding Sourc (2)'!H67+'B-2 NonCIP by Funding Sourc (2)'!H68)/1000</f>
        <v>971.42369800000006</v>
      </c>
      <c r="C37" s="184">
        <f>('B-2 NonCIP by Funding Sourc (2)'!N67+'B-2 NonCIP by Funding Sourc (2)'!N68)/1000</f>
        <v>992.52869800000008</v>
      </c>
      <c r="D37" s="184">
        <f>('B-2 NonCIP by Funding Sourc (2)'!T67+'B-2 NonCIP by Funding Sourc (2)'!T68)/1000</f>
        <v>992.52869800000008</v>
      </c>
      <c r="E37" s="184">
        <f>('B-2 NonCIP by Funding Sourc (2)'!Z67+'B-2 NonCIP by Funding Sourc (2)'!Z68)/1000</f>
        <v>992.52869800000008</v>
      </c>
      <c r="F37" s="185">
        <f t="shared" si="2"/>
        <v>3949.0097920000003</v>
      </c>
      <c r="G37" s="185"/>
      <c r="H37" s="184">
        <f t="shared" si="0"/>
        <v>3949.0097920000003</v>
      </c>
    </row>
    <row r="38" spans="1:8" s="100" customFormat="1">
      <c r="A38" s="100" t="s">
        <v>204</v>
      </c>
      <c r="B38" s="187">
        <f t="shared" ref="B38:H38" si="3">SUM(B13:B37)</f>
        <v>26423.097468999997</v>
      </c>
      <c r="C38" s="187">
        <f t="shared" si="3"/>
        <v>37743.970228999999</v>
      </c>
      <c r="D38" s="187">
        <f t="shared" si="3"/>
        <v>27784.395906999998</v>
      </c>
      <c r="E38" s="187">
        <f t="shared" si="3"/>
        <v>22053.545653000001</v>
      </c>
      <c r="F38" s="187">
        <f t="shared" si="3"/>
        <v>114005.00925799999</v>
      </c>
      <c r="G38" s="187">
        <f t="shared" si="3"/>
        <v>23295.857</v>
      </c>
      <c r="H38" s="187">
        <f t="shared" si="3"/>
        <v>137300.86625799999</v>
      </c>
    </row>
    <row r="39" spans="1:8">
      <c r="F39" s="147">
        <f t="shared" si="2"/>
        <v>0</v>
      </c>
      <c r="G39" s="147"/>
      <c r="H39" s="146">
        <f t="shared" si="0"/>
        <v>0</v>
      </c>
    </row>
    <row r="40" spans="1:8">
      <c r="F40" s="147">
        <f t="shared" si="2"/>
        <v>0</v>
      </c>
      <c r="G40" s="147"/>
      <c r="H40" s="146">
        <f t="shared" si="0"/>
        <v>0</v>
      </c>
    </row>
    <row r="41" spans="1:8">
      <c r="A41" t="s">
        <v>230</v>
      </c>
      <c r="B41" s="146" t="e">
        <f>B11+B38</f>
        <v>#REF!</v>
      </c>
      <c r="C41" s="146" t="e">
        <f t="shared" ref="C41:H41" si="4">C11+C38</f>
        <v>#REF!</v>
      </c>
      <c r="D41" s="146" t="e">
        <f t="shared" si="4"/>
        <v>#REF!</v>
      </c>
      <c r="E41" s="146" t="e">
        <f t="shared" si="4"/>
        <v>#REF!</v>
      </c>
      <c r="F41" s="146" t="e">
        <f t="shared" si="4"/>
        <v>#REF!</v>
      </c>
      <c r="G41" s="146">
        <f t="shared" si="4"/>
        <v>23295.857</v>
      </c>
      <c r="H41" s="146" t="e">
        <f t="shared" si="4"/>
        <v>#REF!</v>
      </c>
    </row>
    <row r="42" spans="1:8">
      <c r="F42" s="147">
        <f t="shared" si="2"/>
        <v>0</v>
      </c>
      <c r="G42" s="147"/>
      <c r="H42" s="146">
        <f t="shared" si="0"/>
        <v>0</v>
      </c>
    </row>
    <row r="43" spans="1:8">
      <c r="F43" s="147">
        <f t="shared" si="2"/>
        <v>0</v>
      </c>
      <c r="G43" s="147"/>
      <c r="H43" s="146">
        <f t="shared" si="0"/>
        <v>0</v>
      </c>
    </row>
    <row r="44" spans="1:8">
      <c r="F44" s="147">
        <f t="shared" si="2"/>
        <v>0</v>
      </c>
      <c r="G44" s="147"/>
      <c r="H44" s="146">
        <f t="shared" si="0"/>
        <v>0</v>
      </c>
    </row>
    <row r="45" spans="1:8">
      <c r="F45" s="147">
        <f t="shared" si="2"/>
        <v>0</v>
      </c>
      <c r="G45" s="147"/>
      <c r="H45" s="146">
        <f t="shared" si="0"/>
        <v>0</v>
      </c>
    </row>
    <row r="46" spans="1:8">
      <c r="G46" s="147"/>
      <c r="H46" s="146">
        <f t="shared" si="0"/>
        <v>0</v>
      </c>
    </row>
    <row r="47" spans="1:8">
      <c r="G47" s="147"/>
    </row>
  </sheetData>
  <mergeCells count="6">
    <mergeCell ref="A3:A5"/>
    <mergeCell ref="B3:H3"/>
    <mergeCell ref="B4:B5"/>
    <mergeCell ref="C4:C5"/>
    <mergeCell ref="E4:E5"/>
    <mergeCell ref="H4: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2:E17"/>
  <sheetViews>
    <sheetView topLeftCell="A9" zoomScale="85" zoomScaleNormal="85" workbookViewId="0">
      <selection activeCell="H10" sqref="H10"/>
    </sheetView>
  </sheetViews>
  <sheetFormatPr defaultRowHeight="12.75"/>
  <cols>
    <col min="1" max="1" width="16.42578125" style="57" customWidth="1"/>
    <col min="2" max="2" width="25.85546875" style="57" customWidth="1"/>
    <col min="3" max="4" width="15.85546875" style="57" customWidth="1"/>
    <col min="5" max="5" width="24.140625" style="57" customWidth="1"/>
    <col min="6" max="16384" width="9.140625" style="58"/>
  </cols>
  <sheetData>
    <row r="2" spans="1:5">
      <c r="A2" s="56" t="s">
        <v>158</v>
      </c>
    </row>
    <row r="3" spans="1:5">
      <c r="A3" s="56" t="s">
        <v>159</v>
      </c>
    </row>
    <row r="4" spans="1:5" ht="25.5" customHeight="1">
      <c r="A4" s="270" t="s">
        <v>166</v>
      </c>
      <c r="B4" s="272" t="s">
        <v>160</v>
      </c>
      <c r="C4" s="272" t="s">
        <v>161</v>
      </c>
      <c r="D4" s="270" t="s">
        <v>106</v>
      </c>
      <c r="E4" s="74" t="s">
        <v>162</v>
      </c>
    </row>
    <row r="5" spans="1:5">
      <c r="A5" s="271"/>
      <c r="B5" s="272"/>
      <c r="C5" s="272"/>
      <c r="D5" s="271"/>
      <c r="E5" s="75" t="s">
        <v>163</v>
      </c>
    </row>
    <row r="6" spans="1:5" ht="15.75" customHeight="1">
      <c r="A6" s="60" t="s">
        <v>164</v>
      </c>
      <c r="B6" s="61"/>
      <c r="C6" s="61"/>
      <c r="D6" s="61"/>
      <c r="E6" s="61"/>
    </row>
    <row r="7" spans="1:5" ht="153">
      <c r="A7" s="62" t="s">
        <v>97</v>
      </c>
      <c r="B7" s="62" t="s">
        <v>96</v>
      </c>
      <c r="C7" s="63" t="s">
        <v>165</v>
      </c>
      <c r="D7" s="108" t="s">
        <v>64</v>
      </c>
      <c r="E7" s="64" t="e">
        <f>#REF!/1000</f>
        <v>#REF!</v>
      </c>
    </row>
    <row r="8" spans="1:5" ht="178.5">
      <c r="A8" s="65" t="s">
        <v>101</v>
      </c>
      <c r="B8" s="65" t="s">
        <v>167</v>
      </c>
      <c r="C8" s="61"/>
      <c r="D8" s="109" t="s">
        <v>64</v>
      </c>
      <c r="E8" s="66" t="e">
        <f>#REF!/1000</f>
        <v>#REF!</v>
      </c>
    </row>
    <row r="9" spans="1:5" ht="140.25">
      <c r="A9" s="62" t="s">
        <v>98</v>
      </c>
      <c r="B9" s="67" t="s">
        <v>102</v>
      </c>
      <c r="C9" s="68"/>
      <c r="D9" s="108" t="s">
        <v>64</v>
      </c>
      <c r="E9" s="64" t="e">
        <f>#REF!/1000</f>
        <v>#REF!</v>
      </c>
    </row>
    <row r="10" spans="1:5" ht="114.75">
      <c r="A10" s="65" t="s">
        <v>99</v>
      </c>
      <c r="B10" s="69" t="s">
        <v>103</v>
      </c>
      <c r="C10" s="61"/>
      <c r="D10" s="109" t="s">
        <v>64</v>
      </c>
      <c r="E10" s="66" t="e">
        <f>#REF!/1000</f>
        <v>#REF!</v>
      </c>
    </row>
    <row r="11" spans="1:5" s="59" customFormat="1" ht="63.75">
      <c r="A11" s="62" t="s">
        <v>100</v>
      </c>
      <c r="B11" s="67" t="s">
        <v>104</v>
      </c>
      <c r="C11" s="70"/>
      <c r="D11" s="110" t="s">
        <v>82</v>
      </c>
      <c r="E11" s="64" t="e">
        <f>#REF!/1000</f>
        <v>#REF!</v>
      </c>
    </row>
    <row r="12" spans="1:5">
      <c r="A12" s="71" t="s">
        <v>13</v>
      </c>
      <c r="B12" s="72"/>
      <c r="C12" s="72"/>
      <c r="D12" s="72"/>
      <c r="E12" s="73" t="e">
        <f>SUM(E7:E11)</f>
        <v>#REF!</v>
      </c>
    </row>
    <row r="16" spans="1:5">
      <c r="E16" s="76" t="e">
        <f>E12-E11</f>
        <v>#REF!</v>
      </c>
    </row>
    <row r="17" spans="5:5">
      <c r="E17" s="57" t="e">
        <f>E16/E12</f>
        <v>#REF!</v>
      </c>
    </row>
  </sheetData>
  <mergeCells count="4">
    <mergeCell ref="A4:A5"/>
    <mergeCell ref="B4:B5"/>
    <mergeCell ref="C4:C5"/>
    <mergeCell ref="D4: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G15"/>
  <sheetViews>
    <sheetView workbookViewId="0">
      <selection activeCell="C18" sqref="C18"/>
    </sheetView>
  </sheetViews>
  <sheetFormatPr defaultRowHeight="15"/>
  <cols>
    <col min="1" max="1" width="23.28515625" customWidth="1"/>
    <col min="2" max="6" width="12.28515625" customWidth="1"/>
  </cols>
  <sheetData>
    <row r="2" spans="1:7" ht="15.75">
      <c r="A2" s="55" t="s">
        <v>170</v>
      </c>
    </row>
    <row r="3" spans="1:7" ht="15.75" customHeight="1">
      <c r="A3" s="273" t="s">
        <v>168</v>
      </c>
      <c r="B3" s="273" t="s">
        <v>169</v>
      </c>
      <c r="C3" s="273"/>
      <c r="D3" s="273"/>
      <c r="E3" s="273"/>
      <c r="F3" s="273"/>
    </row>
    <row r="4" spans="1:7" ht="15.75">
      <c r="A4" s="273"/>
      <c r="B4" s="88">
        <v>2013</v>
      </c>
      <c r="C4" s="88">
        <v>2014</v>
      </c>
      <c r="D4" s="88">
        <v>2015</v>
      </c>
      <c r="E4" s="88">
        <v>2016</v>
      </c>
      <c r="F4" s="88" t="s">
        <v>13</v>
      </c>
    </row>
    <row r="5" spans="1:7" ht="15.75">
      <c r="A5" s="89" t="s">
        <v>171</v>
      </c>
      <c r="B5" s="90" t="e">
        <f t="shared" ref="B5:E7" si="0">B12/1000</f>
        <v>#REF!</v>
      </c>
      <c r="C5" s="91" t="e">
        <f t="shared" si="0"/>
        <v>#REF!</v>
      </c>
      <c r="D5" s="90" t="e">
        <f t="shared" si="0"/>
        <v>#REF!</v>
      </c>
      <c r="E5" s="90" t="e">
        <f t="shared" si="0"/>
        <v>#REF!</v>
      </c>
      <c r="F5" s="92" t="e">
        <f>SUM(B5:E5)</f>
        <v>#REF!</v>
      </c>
    </row>
    <row r="6" spans="1:7" ht="15.75">
      <c r="A6" s="93" t="s">
        <v>172</v>
      </c>
      <c r="B6" s="94" t="e">
        <f t="shared" si="0"/>
        <v>#REF!</v>
      </c>
      <c r="C6" s="95" t="e">
        <f t="shared" si="0"/>
        <v>#REF!</v>
      </c>
      <c r="D6" s="95" t="e">
        <f t="shared" si="0"/>
        <v>#REF!</v>
      </c>
      <c r="E6" s="96" t="e">
        <f t="shared" si="0"/>
        <v>#REF!</v>
      </c>
      <c r="F6" s="97" t="e">
        <f>SUM(B6:E6)</f>
        <v>#REF!</v>
      </c>
    </row>
    <row r="7" spans="1:7" ht="15.75">
      <c r="A7" s="89" t="s">
        <v>95</v>
      </c>
      <c r="B7" s="90" t="e">
        <f t="shared" si="0"/>
        <v>#REF!</v>
      </c>
      <c r="C7" s="91" t="e">
        <f t="shared" si="0"/>
        <v>#REF!</v>
      </c>
      <c r="D7" s="90" t="e">
        <f t="shared" si="0"/>
        <v>#REF!</v>
      </c>
      <c r="E7" s="90" t="e">
        <f t="shared" si="0"/>
        <v>#REF!</v>
      </c>
      <c r="F7" s="92" t="e">
        <f>SUM(B7:E7)</f>
        <v>#REF!</v>
      </c>
    </row>
    <row r="8" spans="1:7" ht="15.75">
      <c r="A8" s="98" t="s">
        <v>13</v>
      </c>
      <c r="B8" s="99" t="e">
        <f>SUM(B5:B7)</f>
        <v>#REF!</v>
      </c>
      <c r="C8" s="99" t="e">
        <f>SUM(C5:C7)</f>
        <v>#REF!</v>
      </c>
      <c r="D8" s="99" t="e">
        <f>SUM(D5:D7)</f>
        <v>#REF!</v>
      </c>
      <c r="E8" s="99" t="e">
        <f>SUM(E5:E7)</f>
        <v>#REF!</v>
      </c>
      <c r="F8" s="99" t="e">
        <f>SUM(F5:F7)</f>
        <v>#REF!</v>
      </c>
    </row>
    <row r="9" spans="1:7">
      <c r="B9" s="77"/>
    </row>
    <row r="12" spans="1:7">
      <c r="A12" s="78" t="s">
        <v>171</v>
      </c>
      <c r="B12" s="79" t="e">
        <f>#REF!+#REF!+#REF!</f>
        <v>#REF!</v>
      </c>
      <c r="C12" s="83" t="e">
        <f>#REF!+#REF!+#REF!</f>
        <v>#REF!</v>
      </c>
      <c r="D12" s="85" t="e">
        <f>#REF!+#REF!+#REF!</f>
        <v>#REF!</v>
      </c>
      <c r="E12" s="83" t="e">
        <f>#REF!+#REF!+#REF!</f>
        <v>#REF!</v>
      </c>
      <c r="F12" s="80"/>
      <c r="G12" s="80"/>
    </row>
    <row r="13" spans="1:7">
      <c r="A13" s="81" t="s">
        <v>172</v>
      </c>
      <c r="B13" s="82" t="e">
        <f>#REF!</f>
        <v>#REF!</v>
      </c>
      <c r="C13" s="84" t="e">
        <f>#REF!</f>
        <v>#REF!</v>
      </c>
      <c r="D13" s="86" t="e">
        <f>#REF!</f>
        <v>#REF!</v>
      </c>
      <c r="E13" s="84" t="e">
        <f>#REF!</f>
        <v>#REF!</v>
      </c>
      <c r="F13" s="80"/>
      <c r="G13" s="80"/>
    </row>
    <row r="14" spans="1:7">
      <c r="A14" s="78" t="s">
        <v>95</v>
      </c>
      <c r="B14" s="79" t="e">
        <f>#REF!</f>
        <v>#REF!</v>
      </c>
      <c r="C14" s="84" t="e">
        <f>#REF!</f>
        <v>#REF!</v>
      </c>
      <c r="D14" s="87" t="e">
        <f>#REF!</f>
        <v>#REF!</v>
      </c>
      <c r="E14" s="84" t="e">
        <f>#REF!</f>
        <v>#REF!</v>
      </c>
      <c r="F14" s="80"/>
      <c r="G14" s="80"/>
    </row>
    <row r="15" spans="1:7">
      <c r="A15" s="80"/>
      <c r="B15" s="80"/>
      <c r="C15" s="80"/>
      <c r="D15" s="80"/>
      <c r="E15" s="80"/>
      <c r="F15" s="80"/>
      <c r="G15" s="80"/>
    </row>
  </sheetData>
  <mergeCells count="2">
    <mergeCell ref="A3:A4"/>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3:B10"/>
  <sheetViews>
    <sheetView workbookViewId="0">
      <selection activeCell="E21" sqref="E21"/>
    </sheetView>
  </sheetViews>
  <sheetFormatPr defaultRowHeight="15"/>
  <cols>
    <col min="1" max="1" width="21.5703125" customWidth="1"/>
    <col min="2" max="2" width="30.42578125" customWidth="1"/>
  </cols>
  <sheetData>
    <row r="3" spans="1:2" ht="15.75">
      <c r="A3" s="55" t="s">
        <v>173</v>
      </c>
    </row>
    <row r="4" spans="1:2" ht="15.75" customHeight="1">
      <c r="A4" s="274" t="s">
        <v>106</v>
      </c>
      <c r="B4" s="104" t="s">
        <v>175</v>
      </c>
    </row>
    <row r="5" spans="1:2" ht="15.75" customHeight="1">
      <c r="A5" s="275"/>
      <c r="B5" s="105" t="s">
        <v>176</v>
      </c>
    </row>
    <row r="6" spans="1:2" ht="15.75">
      <c r="A6" s="101" t="s">
        <v>64</v>
      </c>
      <c r="B6" s="106" t="e">
        <f>Table1!E12-Table1!E11</f>
        <v>#REF!</v>
      </c>
    </row>
    <row r="7" spans="1:2" ht="15.75">
      <c r="A7" s="102" t="s">
        <v>75</v>
      </c>
      <c r="B7" s="107">
        <v>0</v>
      </c>
    </row>
    <row r="8" spans="1:2" ht="15.75">
      <c r="A8" s="103" t="s">
        <v>174</v>
      </c>
      <c r="B8" s="111"/>
    </row>
    <row r="9" spans="1:2" ht="15.75">
      <c r="A9" s="112" t="s">
        <v>82</v>
      </c>
      <c r="B9" s="113" t="e">
        <f>Table1!E11</f>
        <v>#REF!</v>
      </c>
    </row>
    <row r="10" spans="1:2" s="100" customFormat="1" ht="15.75">
      <c r="A10" s="115" t="s">
        <v>13</v>
      </c>
      <c r="B10" s="114" t="e">
        <f>SUM(B6:B9)</f>
        <v>#REF!</v>
      </c>
    </row>
  </sheetData>
  <mergeCells count="1">
    <mergeCell ref="A4:A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4:D58"/>
  <sheetViews>
    <sheetView topLeftCell="A20" workbookViewId="0">
      <selection activeCell="D14" sqref="D14"/>
    </sheetView>
  </sheetViews>
  <sheetFormatPr defaultRowHeight="15.75"/>
  <cols>
    <col min="1" max="1" width="58.42578125" style="54" customWidth="1"/>
    <col min="2" max="2" width="33.5703125" style="54" customWidth="1"/>
    <col min="3" max="3" width="12.85546875" style="54" bestFit="1" customWidth="1"/>
    <col min="4" max="4" width="15" style="54" bestFit="1" customWidth="1"/>
    <col min="5" max="16384" width="9.140625" style="54"/>
  </cols>
  <sheetData>
    <row r="4" spans="1:3" ht="16.5" thickBot="1">
      <c r="A4" s="51" t="s">
        <v>177</v>
      </c>
    </row>
    <row r="5" spans="1:3" ht="31.5">
      <c r="A5" s="263" t="s">
        <v>178</v>
      </c>
      <c r="B5" s="53" t="s">
        <v>162</v>
      </c>
    </row>
    <row r="6" spans="1:3">
      <c r="A6" s="276"/>
      <c r="B6" s="52" t="s">
        <v>163</v>
      </c>
    </row>
    <row r="7" spans="1:3">
      <c r="A7" s="277" t="s">
        <v>180</v>
      </c>
      <c r="B7" s="277"/>
      <c r="C7" s="116"/>
    </row>
    <row r="8" spans="1:3" ht="47.25">
      <c r="A8" s="120" t="str">
        <f>'Chapter 8 Annex B2'!A10</f>
        <v xml:space="preserve">(i) Support to Peace Negotiations, Pre-Agreement agenda (security, peace and development agenda to include research, dialogue/ consultation, etc) and Implementation of Agreements* </v>
      </c>
      <c r="B8" s="122">
        <f>'Chapter 8 Annex B2'!AY10</f>
        <v>960980</v>
      </c>
      <c r="C8" s="116"/>
    </row>
    <row r="9" spans="1:3" ht="47.25">
      <c r="A9" s="121" t="str">
        <f>'Chapter 8 Annex B2'!A12</f>
        <v xml:space="preserve">(i) Payapa at Masaganang Pamayanan (PAMANA ) Program (Community grants, Subregional economic development and Social Infrastructures) </v>
      </c>
      <c r="B9" s="123">
        <f>SUM('Chapter 8 Annex B2'!AM13:AM25)</f>
        <v>18689639</v>
      </c>
      <c r="C9" s="116"/>
    </row>
    <row r="10" spans="1:3">
      <c r="A10" s="120" t="str">
        <f>'Chapter 8 Annex B2'!A26</f>
        <v>(ii) Comprehensive Local Integration Program (CLIP)*</v>
      </c>
      <c r="B10" s="122">
        <f>SUM('Chapter 8 Annex B2'!AM27:AM32)</f>
        <v>639415</v>
      </c>
      <c r="C10" s="116"/>
    </row>
    <row r="11" spans="1:3">
      <c r="A11" s="278" t="s">
        <v>179</v>
      </c>
      <c r="B11" s="278"/>
      <c r="C11" s="116"/>
    </row>
    <row r="12" spans="1:3" ht="31.5">
      <c r="A12" s="120" t="str">
        <f>'Chapter 8 Annex B2'!A37</f>
        <v>(i) Procurement of equipment for the Enhancement of Rapid Deployment Force</v>
      </c>
      <c r="B12" s="122">
        <f>'Chapter 8 Annex B2'!AM37</f>
        <v>2596400</v>
      </c>
      <c r="C12" s="116"/>
    </row>
    <row r="13" spans="1:3" ht="31.5">
      <c r="A13" s="121" t="str">
        <f>'Chapter 8 Annex B2'!A39</f>
        <v>(ii) Procurement of Equipment for Air and Ground Combat Operations</v>
      </c>
      <c r="B13" s="122">
        <f>'Chapter 8 Annex B2'!AM39</f>
        <v>6576400</v>
      </c>
      <c r="C13" s="116"/>
    </row>
    <row r="14" spans="1:3">
      <c r="A14" s="120" t="str">
        <f>'Chapter 8 Annex B2'!A42</f>
        <v>(i) PNP Capability Enhancement Program (CEP)</v>
      </c>
      <c r="B14" s="122">
        <f>'Chapter 8 Annex B2'!AM42</f>
        <v>8000000</v>
      </c>
      <c r="C14" s="116"/>
    </row>
    <row r="15" spans="1:3" ht="31.5">
      <c r="A15" s="124" t="str">
        <f>'Chapter 8 Annex B2'!A45</f>
        <v xml:space="preserve">(i) Construction of Jail Offices and Facilities 
</v>
      </c>
      <c r="B15" s="122">
        <f>'Chapter 8 Annex B2'!AM45</f>
        <v>5917400.034</v>
      </c>
      <c r="C15" s="116"/>
    </row>
    <row r="16" spans="1:3">
      <c r="A16" s="125" t="str">
        <f>'Chapter 8 Annex B2'!A46</f>
        <v xml:space="preserve">(ii) Jail Capability Build Up Program </v>
      </c>
      <c r="B16" s="122">
        <f>'Chapter 8 Annex B2'!AM46</f>
        <v>1297438.7719999999</v>
      </c>
      <c r="C16" s="116"/>
    </row>
    <row r="17" spans="1:3" ht="31.5">
      <c r="A17" s="121" t="str">
        <f>'Chapter 8 Annex B2'!A49</f>
        <v>(i) ICT projects of the NBI including the biometric information system</v>
      </c>
      <c r="B17" s="122">
        <f>'Chapter 8 Annex B2'!AM49</f>
        <v>560374.65999999992</v>
      </c>
      <c r="C17" s="116"/>
    </row>
    <row r="18" spans="1:3">
      <c r="A18" s="120" t="str">
        <f>'Chapter 8 Annex B2'!A50</f>
        <v>(ii) Modernization of Investigative Capability</v>
      </c>
      <c r="B18" s="122">
        <f>'Chapter 8 Annex B2'!AM50</f>
        <v>300976</v>
      </c>
      <c r="C18" s="116"/>
    </row>
    <row r="19" spans="1:3" ht="31.5">
      <c r="A19" s="121" t="str">
        <f>'Chapter 8 Annex B2'!A54</f>
        <v>(i) Procurement of Air Operations equipment to Support Territorial Defense Activities</v>
      </c>
      <c r="B19" s="122">
        <f>'Chapter 8 Annex B2'!AM54</f>
        <v>28333890</v>
      </c>
      <c r="C19" s="116"/>
    </row>
    <row r="20" spans="1:3" ht="31.5">
      <c r="A20" s="120" t="str">
        <f>'Chapter 8 Annex B2'!A55</f>
        <v>(ii) Procurement of Coast Watch System Surveillance and Detection Equipment</v>
      </c>
      <c r="B20" s="122">
        <f>'Chapter 8 Annex B2'!AM55</f>
        <v>30892340</v>
      </c>
      <c r="C20" s="116"/>
    </row>
    <row r="21" spans="1:3">
      <c r="A21" s="121" t="str">
        <f>'Chapter 8 Annex B2'!A57</f>
        <v>(i)  AFP Capability Upgrade Program</v>
      </c>
      <c r="B21" s="122">
        <f>'Chapter 8 Annex B2'!AM57</f>
        <v>100000</v>
      </c>
      <c r="C21" s="116"/>
    </row>
    <row r="22" spans="1:3">
      <c r="A22" s="120" t="str">
        <f>'Chapter 8 Annex B2'!A58</f>
        <v>(ii) Government Arsenal Modernization Program</v>
      </c>
      <c r="B22" s="122">
        <f>'Chapter 8 Annex B2'!AM58</f>
        <v>931000</v>
      </c>
      <c r="C22" s="116"/>
    </row>
    <row r="23" spans="1:3" ht="31.5">
      <c r="A23" s="121" t="str">
        <f>'Chapter 8 Annex B2'!A61</f>
        <v>(i) ICT projects of the BI including the Automated Border Control System</v>
      </c>
      <c r="B23" s="122">
        <f>'Chapter 8 Annex B2'!AM61</f>
        <v>2723556</v>
      </c>
      <c r="C23" s="116"/>
    </row>
    <row r="24" spans="1:3">
      <c r="A24" s="120" t="str">
        <f>'Chapter 8 Annex B2'!A65</f>
        <v>(i) Disaster Response &amp; Relief Operations</v>
      </c>
      <c r="B24" s="122">
        <f>'Chapter 8 Annex B2'!AM65</f>
        <v>994050</v>
      </c>
      <c r="C24" s="116"/>
    </row>
    <row r="25" spans="1:3" ht="31.5">
      <c r="A25" s="121" t="str">
        <f>'Chapter 8 Annex B2'!A69</f>
        <v>(i) Education and Training Program for Uniformed Personnel of the PNP, BFP, BJMP and other Public Safety Agencies</v>
      </c>
      <c r="B25" s="122">
        <f>'Chapter 8 Annex B2'!AM69</f>
        <v>1735839.226</v>
      </c>
      <c r="C25" s="116"/>
    </row>
    <row r="26" spans="1:3">
      <c r="A26" s="120" t="str">
        <f>'Chapter 8 Annex B2'!A70</f>
        <v>(ii) Conduct of Degree Program in Public Safety Education</v>
      </c>
      <c r="B26" s="122">
        <f>'Chapter 8 Annex B2'!AM70</f>
        <v>2213170.5660000001</v>
      </c>
      <c r="C26" s="116"/>
    </row>
    <row r="27" spans="1:3">
      <c r="A27" s="121" t="str">
        <f>'Chapter 8 Annex B2'!A72</f>
        <v xml:space="preserve">(i) Joint Military Education and Training Services </v>
      </c>
      <c r="B27" s="122">
        <f>'Chapter 8 Annex B2'!AM72</f>
        <v>39140</v>
      </c>
      <c r="C27" s="116"/>
    </row>
    <row r="28" spans="1:3">
      <c r="A28" s="120" t="str">
        <f>'Chapter 8 Annex B2'!A73</f>
        <v>(ii) National Security Education Services</v>
      </c>
      <c r="B28" s="122">
        <f>'Chapter 8 Annex B2'!AM73</f>
        <v>503000</v>
      </c>
      <c r="C28" s="116"/>
    </row>
    <row r="29" spans="1:3">
      <c r="A29" s="117" t="s">
        <v>13</v>
      </c>
      <c r="B29" s="118"/>
      <c r="C29" s="116"/>
    </row>
    <row r="30" spans="1:3">
      <c r="A30" s="119"/>
      <c r="B30" s="119"/>
      <c r="C30" s="116"/>
    </row>
    <row r="31" spans="1:3">
      <c r="A31" s="119"/>
      <c r="B31" s="119"/>
      <c r="C31" s="116"/>
    </row>
    <row r="33" spans="1:4" ht="16.5" thickBot="1">
      <c r="A33" s="279" t="s">
        <v>177</v>
      </c>
      <c r="B33" s="279"/>
    </row>
    <row r="34" spans="1:4" ht="18" customHeight="1">
      <c r="A34" s="263" t="s">
        <v>178</v>
      </c>
      <c r="B34" s="53" t="s">
        <v>162</v>
      </c>
    </row>
    <row r="35" spans="1:4">
      <c r="A35" s="276"/>
      <c r="B35" s="52" t="s">
        <v>163</v>
      </c>
    </row>
    <row r="36" spans="1:4">
      <c r="A36" s="127" t="s">
        <v>182</v>
      </c>
      <c r="B36" s="126"/>
    </row>
    <row r="37" spans="1:4" s="130" customFormat="1" ht="47.25">
      <c r="A37" s="128" t="s">
        <v>183</v>
      </c>
      <c r="B37" s="129">
        <f>B8/1000</f>
        <v>960.98</v>
      </c>
    </row>
    <row r="38" spans="1:4" s="130" customFormat="1" ht="47.25">
      <c r="A38" s="131" t="s">
        <v>184</v>
      </c>
      <c r="B38" s="132">
        <f t="shared" ref="B38:B57" si="0">B9/1000</f>
        <v>18689.638999999999</v>
      </c>
    </row>
    <row r="39" spans="1:4" s="130" customFormat="1">
      <c r="A39" s="128" t="s">
        <v>185</v>
      </c>
      <c r="B39" s="129">
        <f t="shared" si="0"/>
        <v>639.41499999999996</v>
      </c>
      <c r="C39" s="136">
        <f>SUM(B37:B39)</f>
        <v>20290.034</v>
      </c>
    </row>
    <row r="40" spans="1:4" s="130" customFormat="1">
      <c r="A40" s="133" t="s">
        <v>179</v>
      </c>
      <c r="B40" s="132"/>
    </row>
    <row r="41" spans="1:4" s="130" customFormat="1" ht="31.5">
      <c r="A41" s="128" t="s">
        <v>186</v>
      </c>
      <c r="B41" s="129">
        <f t="shared" si="0"/>
        <v>2596.4</v>
      </c>
      <c r="C41" s="136">
        <f>B41+B42+B48+B49+B50+B51+B53</f>
        <v>70424.08</v>
      </c>
      <c r="D41" s="130">
        <f>C41/C57</f>
        <v>0.7514709341396133</v>
      </c>
    </row>
    <row r="42" spans="1:4" s="130" customFormat="1" ht="31.5">
      <c r="A42" s="131" t="s">
        <v>187</v>
      </c>
      <c r="B42" s="132">
        <f t="shared" si="0"/>
        <v>6576.4</v>
      </c>
    </row>
    <row r="43" spans="1:4" s="130" customFormat="1">
      <c r="A43" s="128" t="s">
        <v>188</v>
      </c>
      <c r="B43" s="129">
        <f t="shared" si="0"/>
        <v>8000</v>
      </c>
    </row>
    <row r="44" spans="1:4" s="130" customFormat="1" ht="31.5">
      <c r="A44" s="131" t="s">
        <v>189</v>
      </c>
      <c r="B44" s="132">
        <f t="shared" si="0"/>
        <v>5917.4000340000002</v>
      </c>
    </row>
    <row r="45" spans="1:4" s="130" customFormat="1">
      <c r="A45" s="128" t="s">
        <v>190</v>
      </c>
      <c r="B45" s="129">
        <f t="shared" si="0"/>
        <v>1297.438772</v>
      </c>
    </row>
    <row r="46" spans="1:4" s="130" customFormat="1" ht="31.5">
      <c r="A46" s="131" t="s">
        <v>191</v>
      </c>
      <c r="B46" s="132">
        <f t="shared" si="0"/>
        <v>560.37465999999995</v>
      </c>
    </row>
    <row r="47" spans="1:4" s="130" customFormat="1">
      <c r="A47" s="128" t="s">
        <v>192</v>
      </c>
      <c r="B47" s="129">
        <f t="shared" si="0"/>
        <v>300.976</v>
      </c>
    </row>
    <row r="48" spans="1:4" s="130" customFormat="1" ht="31.5">
      <c r="A48" s="131" t="s">
        <v>193</v>
      </c>
      <c r="B48" s="132">
        <f t="shared" si="0"/>
        <v>28333.89</v>
      </c>
    </row>
    <row r="49" spans="1:3" s="130" customFormat="1" ht="31.5">
      <c r="A49" s="128" t="s">
        <v>194</v>
      </c>
      <c r="B49" s="129">
        <f t="shared" si="0"/>
        <v>30892.34</v>
      </c>
    </row>
    <row r="50" spans="1:3" s="130" customFormat="1">
      <c r="A50" s="131" t="s">
        <v>195</v>
      </c>
      <c r="B50" s="132">
        <f t="shared" si="0"/>
        <v>100</v>
      </c>
    </row>
    <row r="51" spans="1:3" s="130" customFormat="1">
      <c r="A51" s="128" t="s">
        <v>196</v>
      </c>
      <c r="B51" s="129">
        <f t="shared" si="0"/>
        <v>931</v>
      </c>
    </row>
    <row r="52" spans="1:3" s="130" customFormat="1" ht="31.5">
      <c r="A52" s="131" t="s">
        <v>197</v>
      </c>
      <c r="B52" s="132">
        <f t="shared" si="0"/>
        <v>2723.556</v>
      </c>
    </row>
    <row r="53" spans="1:3" s="130" customFormat="1">
      <c r="A53" s="128" t="s">
        <v>198</v>
      </c>
      <c r="B53" s="129">
        <f t="shared" si="0"/>
        <v>994.05</v>
      </c>
    </row>
    <row r="54" spans="1:3" s="130" customFormat="1" ht="31.5">
      <c r="A54" s="131" t="s">
        <v>199</v>
      </c>
      <c r="B54" s="132">
        <f t="shared" si="0"/>
        <v>1735.8392260000001</v>
      </c>
    </row>
    <row r="55" spans="1:3" s="130" customFormat="1">
      <c r="A55" s="128" t="s">
        <v>200</v>
      </c>
      <c r="B55" s="129">
        <f t="shared" si="0"/>
        <v>2213.1705660000002</v>
      </c>
    </row>
    <row r="56" spans="1:3" s="130" customFormat="1">
      <c r="A56" s="131" t="s">
        <v>201</v>
      </c>
      <c r="B56" s="132">
        <f t="shared" si="0"/>
        <v>39.14</v>
      </c>
    </row>
    <row r="57" spans="1:3" s="130" customFormat="1">
      <c r="A57" s="128" t="s">
        <v>202</v>
      </c>
      <c r="B57" s="129">
        <f t="shared" si="0"/>
        <v>503</v>
      </c>
      <c r="C57" s="136">
        <f>SUM(B41:B57)</f>
        <v>93714.975257999991</v>
      </c>
    </row>
    <row r="58" spans="1:3">
      <c r="A58" s="134" t="s">
        <v>13</v>
      </c>
      <c r="B58" s="135">
        <f>SUM(B37:B57)</f>
        <v>114005.00925799999</v>
      </c>
    </row>
  </sheetData>
  <mergeCells count="5">
    <mergeCell ref="A5:A6"/>
    <mergeCell ref="A7:B7"/>
    <mergeCell ref="A11:B11"/>
    <mergeCell ref="A33:B33"/>
    <mergeCell ref="A34:A35"/>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3:C21"/>
  <sheetViews>
    <sheetView topLeftCell="A3" workbookViewId="0">
      <selection activeCell="H19" sqref="H19"/>
    </sheetView>
  </sheetViews>
  <sheetFormatPr defaultRowHeight="15"/>
  <cols>
    <col min="1" max="1" width="15.5703125" customWidth="1"/>
    <col min="3" max="3" width="23.28515625" customWidth="1"/>
  </cols>
  <sheetData>
    <row r="3" spans="1:3">
      <c r="A3" s="199">
        <v>960.98</v>
      </c>
      <c r="C3" s="201">
        <v>3221.4</v>
      </c>
    </row>
    <row r="4" spans="1:3">
      <c r="A4" s="200">
        <v>18689.64</v>
      </c>
      <c r="C4" s="200">
        <v>6576.4</v>
      </c>
    </row>
    <row r="5" spans="1:3">
      <c r="A5" s="199">
        <v>639.41999999999996</v>
      </c>
      <c r="C5" s="201">
        <v>8000</v>
      </c>
    </row>
    <row r="6" spans="1:3">
      <c r="C6" s="200">
        <v>10312.18</v>
      </c>
    </row>
    <row r="7" spans="1:3">
      <c r="A7">
        <f>SUM(A3:A6)</f>
        <v>20290.039999999997</v>
      </c>
      <c r="C7" s="201">
        <v>4304.8900000000003</v>
      </c>
    </row>
    <row r="8" spans="1:3">
      <c r="C8" s="202">
        <v>560.37</v>
      </c>
    </row>
    <row r="9" spans="1:3">
      <c r="C9" s="199">
        <v>300.98</v>
      </c>
    </row>
    <row r="10" spans="1:3">
      <c r="C10" s="200">
        <v>37733.19</v>
      </c>
    </row>
    <row r="11" spans="1:3">
      <c r="C11" s="203">
        <v>36573.919999999998</v>
      </c>
    </row>
    <row r="12" spans="1:3">
      <c r="C12" s="204">
        <v>100</v>
      </c>
    </row>
    <row r="13" spans="1:3">
      <c r="C13" s="205">
        <v>931</v>
      </c>
    </row>
    <row r="14" spans="1:3">
      <c r="C14" s="206">
        <v>2723.56</v>
      </c>
    </row>
    <row r="15" spans="1:3">
      <c r="C15" s="203">
        <v>1181.8</v>
      </c>
    </row>
    <row r="16" spans="1:3">
      <c r="C16" s="206">
        <v>1735.84</v>
      </c>
    </row>
    <row r="17" spans="3:3">
      <c r="C17" s="203">
        <v>2213.17</v>
      </c>
    </row>
    <row r="18" spans="3:3">
      <c r="C18" s="204">
        <v>39.14</v>
      </c>
    </row>
    <row r="19" spans="3:3">
      <c r="C19" s="205">
        <v>503</v>
      </c>
    </row>
    <row r="21" spans="3:3">
      <c r="C21" s="198">
        <f>SUM(C3:C20)</f>
        <v>117010.84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7" ma:contentTypeDescription="Create a new document." ma:contentTypeScope="" ma:versionID="37dbeeaf2d337435c6a8e22fb7495370">
  <xsd:schema xmlns:xsd="http://www.w3.org/2001/XMLSchema" xmlns:xs="http://www.w3.org/2001/XMLSchema" xmlns:p="http://schemas.microsoft.com/office/2006/metadata/properties" xmlns:ns1="http://schemas.microsoft.com/sharepoint/v3" xmlns:ns2="2a4f4df2-35ea-41c7-9e83-0ea62a436e0b" xmlns:ns3="3fe2ab7c-8d91-458b-bd16-bbbac8e4a53b" targetNamespace="http://schemas.microsoft.com/office/2006/metadata/properties" ma:root="true" ma:fieldsID="dadbf1a97e4552c178feeaaba54143b8" ns1:_="" ns2:_="" ns3:_="">
    <xsd:import namespace="http://schemas.microsoft.com/sharepoint/v3"/>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00a78b-ba1c-45ac-b32d-ef8cface7ed8}"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2202E9-D466-4026-BC5D-FE7AD2AC7093}"/>
</file>

<file path=customXml/itemProps2.xml><?xml version="1.0" encoding="utf-8"?>
<ds:datastoreItem xmlns:ds="http://schemas.openxmlformats.org/officeDocument/2006/customXml" ds:itemID="{B8CC3A50-7E51-4923-A273-B7A670FA9863}"/>
</file>

<file path=customXml/itemProps3.xml><?xml version="1.0" encoding="utf-8"?>
<ds:datastoreItem xmlns:ds="http://schemas.openxmlformats.org/officeDocument/2006/customXml" ds:itemID="{5C50C487-8C31-4E7C-AB76-D5C0834F8F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Chapter 8 Annex B2</vt:lpstr>
      <vt:lpstr>B-2 NonCIP by Funding Sourc (2)</vt:lpstr>
      <vt:lpstr>Table1.1rev-raw  (2)</vt:lpstr>
      <vt:lpstr>Table1</vt:lpstr>
      <vt:lpstr>Table2</vt:lpstr>
      <vt:lpstr>Table4</vt:lpstr>
      <vt:lpstr>Table5</vt:lpstr>
      <vt:lpstr>Sheet3</vt:lpstr>
      <vt:lpstr>'B-2 NonCIP by Funding Sourc (2)'!Print_Area</vt:lpstr>
      <vt:lpstr>'Chapter 8 Annex B2'!Print_Area</vt:lpstr>
      <vt:lpstr>'Chapter 8 Annex B2'!Print_Titles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2014-10-09T02:28:27Z</cp:lastPrinted>
  <dcterms:created xsi:type="dcterms:W3CDTF">2011-01-10T08:16:27Z</dcterms:created>
  <dcterms:modified xsi:type="dcterms:W3CDTF">2014-10-09T02:28:40Z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