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0005" yWindow="-15" windowWidth="10485" windowHeight="8265"/>
  </bookViews>
  <sheets>
    <sheet name="Chapter 9 Annex B2" sheetId="1" r:id="rId1"/>
  </sheets>
  <definedNames>
    <definedName name="EDIT">'Chapter 9 Annex B2'!$A$97</definedName>
    <definedName name="EDITMODE">'Chapter 9 Annex B2'!#REF!</definedName>
    <definedName name="_xlnm.Print_Area" localSheetId="0">'Chapter 9 Annex B2'!$A$1:$AY$88</definedName>
    <definedName name="_xlnm.Print_Titles" localSheetId="0">'Chapter 9 Annex B2'!$A:$A,'Chapter 9 Annex B2'!$1:$4</definedName>
  </definedNames>
  <calcPr calcId="125725"/>
</workbook>
</file>

<file path=xl/calcChain.xml><?xml version="1.0" encoding="utf-8"?>
<calcChain xmlns="http://schemas.openxmlformats.org/spreadsheetml/2006/main">
  <c r="AV87" i="1"/>
  <c r="AU87"/>
  <c r="AR87"/>
  <c r="AQ87"/>
  <c r="AP87"/>
  <c r="AO87"/>
  <c r="AJ87"/>
  <c r="AI87"/>
  <c r="AF87"/>
  <c r="AE87"/>
  <c r="AD87"/>
  <c r="AC87"/>
  <c r="AB87"/>
  <c r="Z87"/>
  <c r="Y87"/>
  <c r="X87"/>
  <c r="W87"/>
  <c r="V87"/>
  <c r="T87"/>
  <c r="S87"/>
  <c r="R87"/>
  <c r="Q87"/>
  <c r="N87"/>
  <c r="M87"/>
  <c r="L87"/>
  <c r="K87"/>
  <c r="J87"/>
  <c r="AS7"/>
  <c r="AS9"/>
  <c r="AY9"/>
  <c r="AS11"/>
  <c r="AS12"/>
  <c r="AS13"/>
  <c r="AS15"/>
  <c r="AY15" s="1"/>
  <c r="AS16"/>
  <c r="AY16"/>
  <c r="AS18"/>
  <c r="AS19"/>
  <c r="AY19" s="1"/>
  <c r="AS21"/>
  <c r="AY21"/>
  <c r="AS22"/>
  <c r="AS23"/>
  <c r="AY23"/>
  <c r="AS24"/>
  <c r="AY24" s="1"/>
  <c r="AS25"/>
  <c r="AY25"/>
  <c r="AS26"/>
  <c r="AS29"/>
  <c r="AS30"/>
  <c r="AS31"/>
  <c r="AS32"/>
  <c r="AS33"/>
  <c r="AS34"/>
  <c r="AS42"/>
  <c r="AS58"/>
  <c r="AS59"/>
  <c r="AS61"/>
  <c r="AS65"/>
  <c r="AS71"/>
  <c r="AS72"/>
  <c r="AS73"/>
  <c r="AS74"/>
  <c r="AS86"/>
  <c r="AM74"/>
  <c r="AM73"/>
  <c r="AM72"/>
  <c r="AM71"/>
  <c r="AG7"/>
  <c r="AG9"/>
  <c r="AG11"/>
  <c r="AG12"/>
  <c r="AG13"/>
  <c r="AG15"/>
  <c r="AG16"/>
  <c r="AG21"/>
  <c r="AG59"/>
  <c r="AG61"/>
  <c r="AG65"/>
  <c r="AG71"/>
  <c r="AG72"/>
  <c r="AG73"/>
  <c r="AG74"/>
  <c r="AA74"/>
  <c r="AA73"/>
  <c r="AA72"/>
  <c r="AA71"/>
  <c r="AA65"/>
  <c r="AA61"/>
  <c r="AA21"/>
  <c r="AA18"/>
  <c r="AA16"/>
  <c r="AA15"/>
  <c r="AA13"/>
  <c r="AA12"/>
  <c r="AA11"/>
  <c r="AA10"/>
  <c r="AA9"/>
  <c r="AA7"/>
  <c r="U7"/>
  <c r="U9"/>
  <c r="U12"/>
  <c r="U13"/>
  <c r="U14"/>
  <c r="U15"/>
  <c r="U16"/>
  <c r="U18"/>
  <c r="U21"/>
  <c r="U59"/>
  <c r="U65"/>
  <c r="U71"/>
  <c r="U72"/>
  <c r="U73"/>
  <c r="U74"/>
  <c r="AW86"/>
  <c r="AM86"/>
  <c r="AG86"/>
  <c r="AA86"/>
  <c r="U86"/>
  <c r="O86"/>
  <c r="AS85"/>
  <c r="AG85"/>
  <c r="AK85" s="1"/>
  <c r="AA85"/>
  <c r="U85"/>
  <c r="O85"/>
  <c r="AS84"/>
  <c r="AG84"/>
  <c r="AA84"/>
  <c r="AK84"/>
  <c r="U84"/>
  <c r="O84"/>
  <c r="AS83"/>
  <c r="AH83"/>
  <c r="AT83" s="1"/>
  <c r="AY83" s="1"/>
  <c r="AG83"/>
  <c r="AA83"/>
  <c r="U83"/>
  <c r="O83"/>
  <c r="AS82"/>
  <c r="AH82"/>
  <c r="AM82" s="1"/>
  <c r="AG82"/>
  <c r="AA82"/>
  <c r="U82"/>
  <c r="O82"/>
  <c r="AS81"/>
  <c r="AH81"/>
  <c r="AT81"/>
  <c r="AY81" s="1"/>
  <c r="AG81"/>
  <c r="AA81"/>
  <c r="U81"/>
  <c r="O81"/>
  <c r="AS80"/>
  <c r="AH80"/>
  <c r="AT80" s="1"/>
  <c r="AY80" s="1"/>
  <c r="AM80"/>
  <c r="AG80"/>
  <c r="AA80"/>
  <c r="U80"/>
  <c r="O80"/>
  <c r="AS78"/>
  <c r="AG78"/>
  <c r="AH78" s="1"/>
  <c r="AA78"/>
  <c r="U78"/>
  <c r="O78"/>
  <c r="AS77"/>
  <c r="AH77"/>
  <c r="AM77"/>
  <c r="AG77"/>
  <c r="AA77"/>
  <c r="U77"/>
  <c r="O77"/>
  <c r="AS76"/>
  <c r="AG76"/>
  <c r="AA76"/>
  <c r="AK76" s="1"/>
  <c r="U76"/>
  <c r="O76"/>
  <c r="AY75"/>
  <c r="AS75"/>
  <c r="AK75"/>
  <c r="AH75"/>
  <c r="AM75" s="1"/>
  <c r="AG75"/>
  <c r="AA75"/>
  <c r="U75"/>
  <c r="O75"/>
  <c r="O74"/>
  <c r="O73"/>
  <c r="O72"/>
  <c r="O71"/>
  <c r="AS70"/>
  <c r="AH70"/>
  <c r="AM70" s="1"/>
  <c r="AT70"/>
  <c r="AY70" s="1"/>
  <c r="AG70"/>
  <c r="AA70"/>
  <c r="U70"/>
  <c r="O70"/>
  <c r="AS69"/>
  <c r="AH69"/>
  <c r="AM69"/>
  <c r="AG69"/>
  <c r="AA69"/>
  <c r="U69"/>
  <c r="O69"/>
  <c r="AS68"/>
  <c r="AH68"/>
  <c r="AM68" s="1"/>
  <c r="AT68"/>
  <c r="AY68" s="1"/>
  <c r="AG68"/>
  <c r="AA68"/>
  <c r="U68"/>
  <c r="O68"/>
  <c r="AS67"/>
  <c r="AH67"/>
  <c r="AM67"/>
  <c r="AT67"/>
  <c r="AY67" s="1"/>
  <c r="AG67"/>
  <c r="AA67"/>
  <c r="U67"/>
  <c r="O67"/>
  <c r="AS66"/>
  <c r="AH66"/>
  <c r="AT66" s="1"/>
  <c r="AG66"/>
  <c r="AA66"/>
  <c r="AM66"/>
  <c r="AY66" s="1"/>
  <c r="U66"/>
  <c r="O66"/>
  <c r="AY65"/>
  <c r="O65"/>
  <c r="AH64"/>
  <c r="AM64" s="1"/>
  <c r="AG64"/>
  <c r="AA64"/>
  <c r="U64"/>
  <c r="O64"/>
  <c r="AY62"/>
  <c r="AS62"/>
  <c r="AH62"/>
  <c r="AM62" s="1"/>
  <c r="AG62"/>
  <c r="AA62"/>
  <c r="U62"/>
  <c r="O62"/>
  <c r="AM61"/>
  <c r="AY61" s="1"/>
  <c r="U61"/>
  <c r="O61"/>
  <c r="AS60"/>
  <c r="AK60"/>
  <c r="AM60" s="1"/>
  <c r="AY60" s="1"/>
  <c r="AW60"/>
  <c r="AG60"/>
  <c r="AA60"/>
  <c r="U60"/>
  <c r="O60"/>
  <c r="AT59"/>
  <c r="AY59" s="1"/>
  <c r="AM59"/>
  <c r="AA59"/>
  <c r="O59"/>
  <c r="AK58"/>
  <c r="AM58" s="1"/>
  <c r="AG58"/>
  <c r="AA58"/>
  <c r="U58"/>
  <c r="O58"/>
  <c r="AS57"/>
  <c r="AH57"/>
  <c r="AT57" s="1"/>
  <c r="AY57" s="1"/>
  <c r="AM57"/>
  <c r="AG57"/>
  <c r="AA57"/>
  <c r="U57"/>
  <c r="O57"/>
  <c r="AN56"/>
  <c r="AS56" s="1"/>
  <c r="AH56"/>
  <c r="AM56"/>
  <c r="AG56"/>
  <c r="AA56"/>
  <c r="U56"/>
  <c r="O56"/>
  <c r="AS55"/>
  <c r="AH55"/>
  <c r="AT55" s="1"/>
  <c r="AY55" s="1"/>
  <c r="AG55"/>
  <c r="AA55"/>
  <c r="U55"/>
  <c r="O55"/>
  <c r="AS54"/>
  <c r="AH54"/>
  <c r="AM54" s="1"/>
  <c r="AT54"/>
  <c r="AG54"/>
  <c r="AA54"/>
  <c r="U54"/>
  <c r="O54"/>
  <c r="AS53"/>
  <c r="AH53"/>
  <c r="AM53" s="1"/>
  <c r="AG53"/>
  <c r="AA53"/>
  <c r="U53"/>
  <c r="O53"/>
  <c r="AS52"/>
  <c r="AK52"/>
  <c r="AW52" s="1"/>
  <c r="AG52"/>
  <c r="AA52"/>
  <c r="U52"/>
  <c r="O52"/>
  <c r="AY51"/>
  <c r="AS51"/>
  <c r="AH51"/>
  <c r="AM51" s="1"/>
  <c r="AG51"/>
  <c r="AA51"/>
  <c r="U51"/>
  <c r="O51"/>
  <c r="AT50"/>
  <c r="AS50"/>
  <c r="AM50"/>
  <c r="AG50"/>
  <c r="AA50"/>
  <c r="U50"/>
  <c r="O50"/>
  <c r="AT49"/>
  <c r="AS49"/>
  <c r="AY49" s="1"/>
  <c r="AM49"/>
  <c r="AG49"/>
  <c r="AA49"/>
  <c r="U49"/>
  <c r="O49"/>
  <c r="AT48"/>
  <c r="AS48"/>
  <c r="AY48" s="1"/>
  <c r="AM48"/>
  <c r="AG48"/>
  <c r="AA48"/>
  <c r="U48"/>
  <c r="O48"/>
  <c r="AS47"/>
  <c r="AM47"/>
  <c r="AH47"/>
  <c r="AT47" s="1"/>
  <c r="AG47"/>
  <c r="AA47"/>
  <c r="U47"/>
  <c r="O47"/>
  <c r="AS46"/>
  <c r="AH46"/>
  <c r="AT46" s="1"/>
  <c r="AY46" s="1"/>
  <c r="AG46"/>
  <c r="AA46"/>
  <c r="U46"/>
  <c r="O46"/>
  <c r="AY45"/>
  <c r="AS45"/>
  <c r="AK45"/>
  <c r="AH45"/>
  <c r="AG45"/>
  <c r="AM45" s="1"/>
  <c r="AA45"/>
  <c r="U45"/>
  <c r="O45"/>
  <c r="AY44"/>
  <c r="AS44"/>
  <c r="AH44"/>
  <c r="AM44"/>
  <c r="AG44"/>
  <c r="AA44"/>
  <c r="U44"/>
  <c r="O44"/>
  <c r="AS43"/>
  <c r="AH43"/>
  <c r="AM43" s="1"/>
  <c r="AT43"/>
  <c r="AY43" s="1"/>
  <c r="AG43"/>
  <c r="AA43"/>
  <c r="U43"/>
  <c r="O43"/>
  <c r="AH42"/>
  <c r="AT42" s="1"/>
  <c r="AG42"/>
  <c r="AM42" s="1"/>
  <c r="AY42" s="1"/>
  <c r="AA42"/>
  <c r="U42"/>
  <c r="O42"/>
  <c r="AS41"/>
  <c r="AL41"/>
  <c r="AX41"/>
  <c r="AX87" s="1"/>
  <c r="AH41"/>
  <c r="AT41" s="1"/>
  <c r="AY41" s="1"/>
  <c r="AG41"/>
  <c r="AA41"/>
  <c r="U41"/>
  <c r="O41"/>
  <c r="AH40"/>
  <c r="AT40" s="1"/>
  <c r="AG40"/>
  <c r="AA40"/>
  <c r="AM40" s="1"/>
  <c r="AY40" s="1"/>
  <c r="U40"/>
  <c r="O40"/>
  <c r="AY39"/>
  <c r="AS39"/>
  <c r="AH39"/>
  <c r="AM39" s="1"/>
  <c r="AG39"/>
  <c r="AA39"/>
  <c r="U39"/>
  <c r="O39"/>
  <c r="AS38"/>
  <c r="AG38"/>
  <c r="AA38"/>
  <c r="P38"/>
  <c r="P87" s="1"/>
  <c r="O38"/>
  <c r="AS37"/>
  <c r="AH37"/>
  <c r="AT37" s="1"/>
  <c r="AY37" s="1"/>
  <c r="AG37"/>
  <c r="AA37"/>
  <c r="U37"/>
  <c r="O37"/>
  <c r="AY35"/>
  <c r="AS35"/>
  <c r="AM35"/>
  <c r="AG35"/>
  <c r="AA35"/>
  <c r="U35"/>
  <c r="O35"/>
  <c r="AG34"/>
  <c r="AA34"/>
  <c r="U34"/>
  <c r="O34"/>
  <c r="AG33"/>
  <c r="AA33"/>
  <c r="U33"/>
  <c r="O33"/>
  <c r="AG32"/>
  <c r="AA32"/>
  <c r="U32"/>
  <c r="O32"/>
  <c r="AG31"/>
  <c r="AA31"/>
  <c r="U31"/>
  <c r="O31"/>
  <c r="AG30"/>
  <c r="AA30"/>
  <c r="U30"/>
  <c r="O30"/>
  <c r="AG29"/>
  <c r="AA29"/>
  <c r="U29"/>
  <c r="O29"/>
  <c r="AT28"/>
  <c r="AS28"/>
  <c r="AY28"/>
  <c r="AG28"/>
  <c r="AA28"/>
  <c r="U28"/>
  <c r="O28"/>
  <c r="AS27"/>
  <c r="AY27" s="1"/>
  <c r="AG27"/>
  <c r="AA27"/>
  <c r="U27"/>
  <c r="O27"/>
  <c r="AY26"/>
  <c r="AG26"/>
  <c r="AA26"/>
  <c r="U26"/>
  <c r="O26"/>
  <c r="AG25"/>
  <c r="AA25"/>
  <c r="U25"/>
  <c r="O25"/>
  <c r="AG24"/>
  <c r="AA24"/>
  <c r="U24"/>
  <c r="O24"/>
  <c r="AG23"/>
  <c r="AA23"/>
  <c r="U23"/>
  <c r="O23"/>
  <c r="AY22"/>
  <c r="AG22"/>
  <c r="AA22"/>
  <c r="U22"/>
  <c r="O22"/>
  <c r="O21"/>
  <c r="AS20"/>
  <c r="AY20" s="1"/>
  <c r="AG20"/>
  <c r="AA20"/>
  <c r="U20"/>
  <c r="O20"/>
  <c r="AG19"/>
  <c r="AA19"/>
  <c r="U19"/>
  <c r="O19"/>
  <c r="AY18"/>
  <c r="O18"/>
  <c r="AS17"/>
  <c r="AY17" s="1"/>
  <c r="AG17"/>
  <c r="AA17"/>
  <c r="U17"/>
  <c r="O17"/>
  <c r="O16"/>
  <c r="O15"/>
  <c r="AS14"/>
  <c r="AY14"/>
  <c r="AG14"/>
  <c r="AA14"/>
  <c r="O14"/>
  <c r="AY13"/>
  <c r="O13"/>
  <c r="AY12"/>
  <c r="O12"/>
  <c r="AY11"/>
  <c r="U11"/>
  <c r="O11"/>
  <c r="AS10"/>
  <c r="AG10"/>
  <c r="U10"/>
  <c r="O10"/>
  <c r="O9"/>
  <c r="AS8"/>
  <c r="AH8"/>
  <c r="AT8" s="1"/>
  <c r="AG8"/>
  <c r="AG87" s="1"/>
  <c r="AM8"/>
  <c r="AA8"/>
  <c r="AA87" s="1"/>
  <c r="U8"/>
  <c r="O8"/>
  <c r="O87"/>
  <c r="AY7"/>
  <c r="O7"/>
  <c r="AW58"/>
  <c r="AY58"/>
  <c r="AN64"/>
  <c r="AS64" s="1"/>
  <c r="AM55"/>
  <c r="AM81"/>
  <c r="AT53"/>
  <c r="AY53" s="1"/>
  <c r="AT77"/>
  <c r="AY77" s="1"/>
  <c r="AY86"/>
  <c r="AT69"/>
  <c r="AY69" s="1"/>
  <c r="AL87"/>
  <c r="AM52"/>
  <c r="AM84"/>
  <c r="AW84"/>
  <c r="AY84" s="1"/>
  <c r="AM41"/>
  <c r="AT82"/>
  <c r="AY82" s="1"/>
  <c r="AY8"/>
  <c r="AT56"/>
  <c r="AY56" s="1"/>
  <c r="AM83"/>
  <c r="AY52" l="1"/>
  <c r="AM85"/>
  <c r="AW85"/>
  <c r="AY85" s="1"/>
  <c r="AM78"/>
  <c r="AT78"/>
  <c r="AY78" s="1"/>
  <c r="AW76"/>
  <c r="AY76" s="1"/>
  <c r="AM76"/>
  <c r="AK87"/>
  <c r="AT64"/>
  <c r="AY64" s="1"/>
  <c r="AS87"/>
  <c r="AM37"/>
  <c r="AN87"/>
  <c r="AH38"/>
  <c r="AM46"/>
  <c r="U38"/>
  <c r="U87" s="1"/>
  <c r="AM87" l="1"/>
  <c r="AW87"/>
  <c r="AH87"/>
  <c r="AT38"/>
  <c r="AM38"/>
  <c r="AY38" l="1"/>
  <c r="AY87" s="1"/>
  <c r="AT87"/>
</calcChain>
</file>

<file path=xl/sharedStrings.xml><?xml version="1.0" encoding="utf-8"?>
<sst xmlns="http://schemas.openxmlformats.org/spreadsheetml/2006/main" count="553" uniqueCount="303">
  <si>
    <t>Agency Name</t>
  </si>
  <si>
    <t xml:space="preserve">Spatial Coverage
</t>
  </si>
  <si>
    <t>PDP Chapter</t>
  </si>
  <si>
    <t>16-Point Agenda Addressed</t>
  </si>
  <si>
    <t>PDP Results Matrices (RM) Critical Indicators Addressed</t>
  </si>
  <si>
    <t>Region</t>
  </si>
  <si>
    <t>2013</t>
  </si>
  <si>
    <t>2014</t>
  </si>
  <si>
    <t>2015</t>
  </si>
  <si>
    <t>2016</t>
  </si>
  <si>
    <t>Total</t>
  </si>
  <si>
    <t>NG</t>
  </si>
  <si>
    <t>GOCC/ GFIs</t>
  </si>
  <si>
    <t>ODA Grant</t>
  </si>
  <si>
    <t>Private Sector</t>
  </si>
  <si>
    <t>Subtotal</t>
  </si>
  <si>
    <t>GOCC/GFIs</t>
  </si>
  <si>
    <t>(C)</t>
  </si>
  <si>
    <t>(E)</t>
  </si>
  <si>
    <t>(F)</t>
  </si>
  <si>
    <t>(G)</t>
  </si>
  <si>
    <t>(H)</t>
  </si>
  <si>
    <t>(I)</t>
  </si>
  <si>
    <t>(J)</t>
  </si>
  <si>
    <t>(K)</t>
  </si>
  <si>
    <t>(L)</t>
  </si>
  <si>
    <t>(M)</t>
  </si>
  <si>
    <t>(N)</t>
  </si>
  <si>
    <t>(O)</t>
  </si>
  <si>
    <t>(Q)</t>
  </si>
  <si>
    <t>(S)</t>
  </si>
  <si>
    <t>(T)</t>
  </si>
  <si>
    <t>(U)</t>
  </si>
  <si>
    <t>(V)</t>
  </si>
  <si>
    <t>(W)</t>
  </si>
  <si>
    <t>(X)</t>
  </si>
  <si>
    <t>(Y)</t>
  </si>
  <si>
    <t>(Z)</t>
  </si>
  <si>
    <t>(AA)</t>
  </si>
  <si>
    <t>(AB)</t>
  </si>
  <si>
    <t>(AC)</t>
  </si>
  <si>
    <t>(AD)</t>
  </si>
  <si>
    <t>(AE)</t>
  </si>
  <si>
    <t>(AF)</t>
  </si>
  <si>
    <t>(AG)</t>
  </si>
  <si>
    <t>(AH)</t>
  </si>
  <si>
    <t>(AI)</t>
  </si>
  <si>
    <t>(AJ)</t>
  </si>
  <si>
    <t>(AK)</t>
  </si>
  <si>
    <t>(AL)</t>
  </si>
  <si>
    <t>(AM)</t>
  </si>
  <si>
    <t>(AN)</t>
  </si>
  <si>
    <t>Total Investment Targets</t>
  </si>
  <si>
    <t>Total 
(2013-2016)</t>
  </si>
  <si>
    <t>(AO)</t>
  </si>
  <si>
    <t>(AP)</t>
  </si>
  <si>
    <t>(AQ)</t>
  </si>
  <si>
    <t>(AR)</t>
  </si>
  <si>
    <t>(AS)</t>
  </si>
  <si>
    <t>(AT)</t>
  </si>
  <si>
    <t>(AU)</t>
  </si>
  <si>
    <t>(AV)</t>
  </si>
  <si>
    <t>(AW)</t>
  </si>
  <si>
    <t>(AX)</t>
  </si>
  <si>
    <t>(A)</t>
  </si>
  <si>
    <t>(D)</t>
  </si>
  <si>
    <t>Expected  Date of Presentation to the ICC 
(if ICC-able)</t>
  </si>
  <si>
    <t>( P )</t>
  </si>
  <si>
    <t>(R)</t>
  </si>
  <si>
    <t>Sector Goal: Sustained and Climate-resilient ENR</t>
  </si>
  <si>
    <t>Subsector Outcome A:  Improved adaptive capacities of human communities</t>
  </si>
  <si>
    <t>Enhancement of Disaster Risk Reduction Capacity of Metro Manila</t>
  </si>
  <si>
    <t>MMDA</t>
  </si>
  <si>
    <t>Strengthen the disaster risk reduction and management facilities of this Agency and efficiently deliver metro-wide services through training and upgrading of facilities including communication system used especially during massive disasters to control human loses and damages to properties.</t>
  </si>
  <si>
    <t>Region-specific</t>
  </si>
  <si>
    <t>NCR</t>
  </si>
  <si>
    <t>Annual damages and losses (crops and properties) due to natural disasters, environmental hazards, human induced and hydro-meteorological events</t>
  </si>
  <si>
    <t>Development of Climate Risk Maps for the 18 Major River Basins and Sub-basins of the Philippines</t>
  </si>
  <si>
    <t>CCC</t>
  </si>
  <si>
    <t>This project aims to characterize physical hazards and risks posed by climate change and will include components like development of flood models for the major river basins/sub- basins. Physical and socio-economic vulnerabilities of concerned populations and socio-economic support systems to meteorologicaly induced hazards will also be determined and will aid in informed decision-making.</t>
  </si>
  <si>
    <t>Interregional</t>
  </si>
  <si>
    <t>Improvement of Flood Forecasting Warning System for Magat and Downstream Communities (FFWSDO) - NORAD Grant</t>
  </si>
  <si>
    <t xml:space="preserve"> PAGASA</t>
  </si>
  <si>
    <t xml:space="preserve">The pre-requisites before any dam release operation is initiated include the close monitoring of Hydrometeorological conditions, both upstream and downstream areas of Magat dam which eventually will lead to the project's primary goal, that is, the timely issuance and dissemination of warnings to downstream areas. In order to attain this, it is necessary to have a reliable, dedicated and disaster-proof communication system that will allow the transmission of data and information between PAGASA, the Magat dam Office and the vulnerable communities.                                                                                                                                                                                                    </t>
  </si>
  <si>
    <t>Region-Specific</t>
  </si>
  <si>
    <t>Improvement of Meteorological Radar System - JICA Grant</t>
  </si>
  <si>
    <t>Installation of Doppler radar  in Virac, Guiuan and Aparri. The project also aims to improve the accuracy of forecast and the timeliness of warnings in order to minimize human casualties and damages to properties due to the occurrence of weather disturbances and the associated floods and landslides.</t>
  </si>
  <si>
    <t>Improvement of Capabilities to Cope with Natural Disasters Caused by Climate Change ( JICA)</t>
  </si>
  <si>
    <t>Enhancing Risk Analysis Capacities for Flood, Tropical Cyclone Severe Wind and Earthquake for GMMA (Phase 1 - Taguig City, Metro Manila) 2011-2014 (RDTD)</t>
  </si>
  <si>
    <t>The project will build PAGASA's capacity to assess the impact and risk from Severe Wind associated with tropical cyclones. The outcome of the project will contribute in making the Philippines population better prepared for and protected from natural disasters by informing the reduction severe wind risk in vulnerable communities within GMMA.</t>
  </si>
  <si>
    <t>Enhancing PAGASA's Impact and Risk Assessment Capability for Severe Wind Associated with Tropical cyclone, (Legaspi City, Albay)</t>
  </si>
  <si>
    <t>The project will build PAGASA's capacity to assess the impact and risk from Severe Wind associated with tropical cyclones. The output of the project can be used for land use and emergency planning.</t>
  </si>
  <si>
    <t>Intercomparison and Validation of Radar Rainfall Estimates Using Rainguage data for Hinatuan  and Cebu Radar (RDTD)</t>
  </si>
  <si>
    <t>Validation of rainfall estimates of Hinatuan  and Cebu Radar in relationship to the ground rainfall observed in HMD telemetered rainfall stations. The research aims to determine the greatest distance the radar scans with higher validity in terms of rainfall amount using regression correlation method. It is envisioned that the completion of this research provide tool on  proper utilization of radar technology in nowcasting.                                                                                                        The hourly observed rainfall in 23 HMD telemetered stations. The correlations and rainfall volume errors will be studied as the distance of rains from the radar increases.</t>
  </si>
  <si>
    <t>A Study of Thunderstorm Forecasting at Selected Areas in the Philippines (RDTD)</t>
  </si>
  <si>
    <t>The RWS is a decision support tool designed to alert concerned communities and emergency managers about heavy rainfall event that would cause of aggravate flooding. This study was conceived to serve the needs of decision-Makers and other Stakeholders and provide meaningful information that allows individuals and communities to protect their lives and property. Early Warning information empowers people to take action when a disaster is about to happen.</t>
  </si>
  <si>
    <t>Validation of Radar Rainfall Estimates of Subic Radar in the Agno-Pampanga River Basin (RDTD)</t>
  </si>
  <si>
    <t xml:space="preserve">Validation of  rainfall estimates of Subic Radar in relationship to the ground rainfall observed in HMD telemetered rainfall stations within the Agno-Pampanga river basin. This aims to determine the greatest distance the radar scans with higher validity in terms of rainfall amount using regression correlation method. It is envisioned that the completion of this research provide tool on the proper utilization of radar technology in nowcasting of rainfall particularly in the Agno-Pampanga river Basin.                                                                                                        </t>
  </si>
  <si>
    <t>Enhancement Doppler Radar Network for National Weather Watch, Accurate Forecasting and Flood Early Warning</t>
  </si>
  <si>
    <t xml:space="preserve">The  Doppler  Radar  stations  to  be established at the western   seaboard will complete the coverage and monitoring of the  country and will provide  reliable   and real-time data for the  provisions of hourly tropical cyclone updates as well as  to  monitor  thunderstorm  and heavy rains  in real time.   The aviation, maritime and shipping, agriculture, health, defense, public weather services and environmental monitoring sectors will definitely benefit   from the project.   </t>
  </si>
  <si>
    <t>Establishment of National Meteorological and Climate Center</t>
  </si>
  <si>
    <t>To establish a World Class Meteorological Center and can adapt to the latest technology.</t>
  </si>
  <si>
    <t>Development of Hybrid Weather Monitoring System and Production of Weather and Rain Automated Stations</t>
  </si>
  <si>
    <t>Nationwide</t>
  </si>
  <si>
    <t>Philippine Climate Change Adaption Project (PhilCCAP)</t>
  </si>
  <si>
    <t xml:space="preserve">The Philippines Climate Change Adaptation Program, Phase 1 (PhilCCAP1), the first phase of a long-term program of the Government of the Philippines to develop measures to better adapt to climate change impacts and respond to climate change-related risks and hazards. The program comprises the following four components: Component 1,  Adaptation Policy Oversight and Implementation of CCA Framework; Component 2, Demonstrating Climate Change Adaptation Strategies in the Agriculture and Natural Resources Sectors; Component 3, Enhanced Provision of Scientific Information for Climate Risk Management; and Component 4, Project Management. </t>
  </si>
  <si>
    <t>Regional Capacity Development Technical Assistance (R-CDTA) for Applying Remote Sensing Technology in River Basin Management (JAXA-ADB)</t>
  </si>
  <si>
    <t>Assessment of Climate Change Impacts in Mapping of Vulnerability to Food Insecurity under Climate Change to Strengthen Household Food Security with Livelihoods Adaption Approaches (CAD)</t>
  </si>
  <si>
    <t>Development of an Ensemble of Climate Change Scenario in the Philippines (CAD)</t>
  </si>
  <si>
    <t>Development of Drought Monitoring Index for the Philippines using Standard Precipitation Index (SPI) as a Drought Monitoring Tool (CAD)</t>
  </si>
  <si>
    <t xml:space="preserve">Establishment of Drought Index for the Philippines using SPI.  </t>
  </si>
  <si>
    <t>Climate Impact modeling on Various Sectors (CAD)</t>
  </si>
  <si>
    <t>Isohyetal Analysis of Tropical Cyclone Rainfull During its Occurrence within the PAR</t>
  </si>
  <si>
    <t xml:space="preserve"> Isohyetal analysis may be used to provide rainfall estimates in areas that do not have measurements to aid them in the implementation of disaster preparedness plan.                                                     The study, a  thirty year six-hourly rainfall data associated with the passage of tropical cyclones within the Philippines Area of Responsibility will be the basis for the development of isohyetal maps. a thirty record from 1983 to 2012 of six-hourly tropical cyclone position and corresponding rainfall observations in 58 PAGASA synoptic will be obtained.</t>
  </si>
  <si>
    <t>Human Response to Tropical Cyclone Warning in Less Frequented Areas</t>
  </si>
  <si>
    <t xml:space="preserve">Post disaster assessments of severe weather events are of particular value in improving the performance of warning system, providing important lessons regarding the dissemination of warnings, the overall management of preparedness and response and public awareness. The study shall conduct community survey in Mindanao area which is less frequented by tropical cyclone using prepared questionnaires designed to assess the influence of: 1) socio-economic status, 2) Warning Comprehension, and 3) frequency of disaster event on the action taken based on the issued tropical cyclone warning. </t>
  </si>
  <si>
    <t>Mindanao</t>
  </si>
  <si>
    <t>Integrated Vulnerability Assessment Tools Developed</t>
  </si>
  <si>
    <t xml:space="preserve">The project aims develop a tool to integrate all the results of sectoral vulnerability assessment to facilitate a comprehensive look on the overall vulnerability of the area and would then provide a inclusive approach to development. 
</t>
  </si>
  <si>
    <t>Sectoral Mitigation Analysis</t>
  </si>
  <si>
    <t>These sectoral mitigation analyses would assist government in formulating climate change mitigation policies, prioritizing options and implementing PAPs that would lead to a low emission development pathway that is consistent with our national development priorities.</t>
  </si>
  <si>
    <t>Emission Factors Developed</t>
  </si>
  <si>
    <t>Developing country-specific emission factors will help improve the quality of emissions reporting. Identification of emission factors to be developed would be based on key sources of our emissions as reflected in our most recent national greenhouse gas inventory.</t>
  </si>
  <si>
    <t xml:space="preserve">Enhancement of earthquake and volcano monitoring and effective utilization of disaster mitigation information in the Philippines
</t>
  </si>
  <si>
    <t>PHIVOLCS</t>
  </si>
  <si>
    <t>Enhancement of volcano, earthquake and tsunami warning systems for disaster reduction in the Philippines</t>
  </si>
  <si>
    <t xml:space="preserve">Rehabilitation of volcano observatories and construction of seismic vaults and housing for volcano monitoring and unmanned seismic stations for earthquake monitoring
</t>
  </si>
  <si>
    <t>PHIVOLCS modernization and upgrading program</t>
  </si>
  <si>
    <t>Enhancing LGU Capacity on Climate Change Adaptation and Disaster Risk Management, and Seal of Disaster Preparedness</t>
  </si>
  <si>
    <t>DILG</t>
  </si>
  <si>
    <t>The project aims to build the capacities of the local government units in addressing the impacts of disaster and climate change. It will also help build LGU infrastructure resiliency to cope, withstand and respond to natural disaster and adapt to Climate Change.  LGUs are likewise assisted in preparing project proposals for them to access credit financing for the following: a). construction of DR/CC-resilient infrastructure project, b). structural retrofitting for increased resiliency of identified critical infrastructure and c). provision for support equipment for disaster preparedness and response.</t>
  </si>
  <si>
    <t>Subsector Outcome B:  Sustainably managed natural resources</t>
  </si>
  <si>
    <t>Forest Development, Rehabilitation and Protection (a restructured PAP from Forest Development/National Greening Program, Community-Based Forestry Program and Soil Conservation and Watershed Management)</t>
  </si>
  <si>
    <t>DENR</t>
  </si>
  <si>
    <t>Clonal Nursery and Production of Quality Planting Materials of Premium and Indigenous Forest Species</t>
  </si>
  <si>
    <t xml:space="preserve">To produce 100 M of quality planting materials starting 2013, including establishment and maintenance of clonal nurseries, seed production areas and mycorrhiza production facilities. </t>
  </si>
  <si>
    <t>Forestland Management Project (FMP)</t>
  </si>
  <si>
    <t>To strengthen forestland management through collaborative and holistic implemetation of comprehensive and sustainable forestland management strategies in three critical river basins,i.e. Upper Magat and Cagayan, Upper Pampanga and Jalaur covering a total area of 182,400 hectaresin Regions 2, CAR, 3 &amp; 6.</t>
  </si>
  <si>
    <t>Land Survey, Disposition and Records Management (A restructured PAP from Land Management Services, Land Surveys - Cadastral, Field Network Survey, Survey of Foreshore, Reservation &amp; Patrimonial Properties and Land Records Management)</t>
  </si>
  <si>
    <t>To complete cadastral survey and approval of the remaining 310 cities and municipalities and issuance of of residential patents by 2016,and   473,490 agricultural patents  by 2015.</t>
  </si>
  <si>
    <t xml:space="preserve"> Nationwide </t>
  </si>
  <si>
    <t>Protected Areas Development and Management (a restructured PAP from A.III.c.1 Protected Area Management, A.III.c.2 NAPWNC, A.III.c.3 HTNP, A.III.c.4, A.III.c.9 Biodiverty Conservation (part); Mt. Apo, A.III.c.12 Apo and Tubbataha Reef, A.III.c.13 Mts. Banahaw and San Cristobal, A.III.c.14 Mt. Kitanglad, A.III.c.15 Northern Negros NP and Mt. Kanlaon, A.III.c.16 Central Cebu NP)</t>
  </si>
  <si>
    <t>The Program prescribes a comprehensive set of  activities  designed to ensure  sustainable  management of 82 protected areas.</t>
  </si>
  <si>
    <t>Management of Coastal and Marine Resources/Areas (formerly Coastal and Marine Resources Management)</t>
  </si>
  <si>
    <t>Protection and Conservation of Wildlife (a restructured PAP from A.III.c.5 Philippine Eagle, A.III.c.4 Pawikan, A.III.c.7 Tamaraw, A.III.c.9 Biodiversity Conservation Program, A.III.c.10 Tarsier)</t>
  </si>
  <si>
    <t>To improve population of 3 threatened species:  Philippine Eagle,  Tamaraw, and Philippine Cockatoo;  to prevent extinction of 221 species of fauna and 526 species of flora;  To increase percentage of  terrestrial areas and inland water important for biodiversity and ecosystem services under effective management thru NIPAS and other conservation measures: terrestrial (from 2.10% to 8.85%);  and Critical Habitats (from 0.0006% to 1.01%).</t>
  </si>
  <si>
    <t>Integrated Natural Resources Environmental Management Project (INREMP)</t>
  </si>
  <si>
    <t>To generate increased revenues of LGUs and POs/IPOs-based watershed enterprise from watershed management, biodiversity conservation and livelihood investments.</t>
  </si>
  <si>
    <t>Integrated Coastal Resources Management Project (ICRMP)</t>
  </si>
  <si>
    <t>To sustainably manage coastal resources and increase income for coastal communities.</t>
  </si>
  <si>
    <t>Mineral Lands Administration</t>
  </si>
  <si>
    <t>Number of abandoned mines rehabilitated</t>
  </si>
  <si>
    <t>Watershed Management/Development Program</t>
  </si>
  <si>
    <t>LWUA</t>
  </si>
  <si>
    <t>Protection, management and conservation of watersheds in 200 Water Districts.</t>
  </si>
  <si>
    <t>9, 10</t>
  </si>
  <si>
    <t xml:space="preserve">Addressing Desertification, Land Degradation and Drought in the Philippines Through Strengthening Capacities in the Implementation of Sustainable Land Management (SLM) </t>
  </si>
  <si>
    <t>DA-BSWM</t>
  </si>
  <si>
    <t>SLM is a strategic component of the national agriculture program expressed in the Philippine Development Plan 2011-2016. It addresses both processes of agricultural resource degradation and the underlying causes of unsustainability, recommending courses of actions.</t>
  </si>
  <si>
    <t>4, 9</t>
  </si>
  <si>
    <t>Land degradation hotspots with developed sustainable land management (SLM) practices (in ha)</t>
  </si>
  <si>
    <t>Watershed Evaluation for Sustainable Use of Sloping Agricultural Land in the Southern Philippines</t>
  </si>
  <si>
    <t>The aim of this project is to enable improved planning of agricultural development in upland watersheds in the southern Philippines such that agricultural production can be increased and watersheds can be protected - precursors to reducing rural poverty and improving livelihoods.</t>
  </si>
  <si>
    <t xml:space="preserve">Bohol and Misamis Oriental </t>
  </si>
  <si>
    <t>Reforestation/Afforestation Project</t>
  </si>
  <si>
    <t>LLDA</t>
  </si>
  <si>
    <t>This project aims to restore the watershed's land cover for the improvement of the water resources of the Region.</t>
  </si>
  <si>
    <t>IV-A</t>
  </si>
  <si>
    <t>Removing Barriers to Invasive Species Management in Production and Protection Forests in Southeast Asia</t>
  </si>
  <si>
    <t>To manage Southeast Asia forests and biodiversity sustainably by reducing negative environmantal, economic and human consequences of Invasive Alien Species.</t>
  </si>
  <si>
    <t>Protected Areas Management Enhancement in the Philippines (PAME)</t>
  </si>
  <si>
    <t>To improve protection and management of Key Biodiversity Areas in the Philippines.</t>
  </si>
  <si>
    <t>Unified Mapping Project</t>
  </si>
  <si>
    <t>The project will provide detailed geospatial information to serve the requirements of various government agencies, through a nationwide image acquisition, and large to medium-scale topographic base mapping program that shall fit and provide the requirements of the government mapping activities.</t>
  </si>
  <si>
    <t>Completed maps for all the provinces</t>
  </si>
  <si>
    <t>Topographic Base Mapping for Peace and Development in Mindanao</t>
  </si>
  <si>
    <t>Philippine Geoportal Project</t>
  </si>
  <si>
    <t>Topographic Base Mapping and Geodetic Surveys [formerly Mapping and Remote Sensing]</t>
  </si>
  <si>
    <t xml:space="preserve">The program will produce and update topographic base maps at various scales for use as reference in development planning, environmental management and in support to geo-hazard mapping.  </t>
  </si>
  <si>
    <t>Resource Assessment and Mapping (formerly incorporated with Mapping and Remote Sensing)</t>
  </si>
  <si>
    <t>This program will provide updated ENR data and statistics of the country's land resources, mainly through the analysis and interpretation of satellite imageries.</t>
  </si>
  <si>
    <t xml:space="preserve">Protection and Rehabilitation of Coastal Ecosystem for an Improved Climate Change Adaptation in the Philippines as a contribution to the Coral Triangle </t>
  </si>
  <si>
    <t>To contribute to improved governance of Marine Protected Areas (MPAs) for increased climate change adaptation  and conservation of biodiversity in the Philippines.</t>
  </si>
  <si>
    <t>Conservation and Adaptive Management of Globally Important Agricultural Heritage Systems - Ifugao Rice Terraces (GIAHS-IRT)</t>
  </si>
  <si>
    <t>The program aims to provide systematic support to conservation and adaptive management of GIAHS from site to national global level strategy project implementation. Seven countries including Philippines, Chile, China, Peru, Tunisia, Algeria, and Morocco.</t>
  </si>
  <si>
    <t>CAR</t>
  </si>
  <si>
    <t>Expanding and Diversifying the National System of Terrestial Protected Areas in the Philippines (EDNSTPAP) or New Conservation Areas project in the Philippines (NewCAPP)</t>
  </si>
  <si>
    <t>To expand and strengthen terrestial PA system in the Philippines by developing new PA models and building capacity for effective management of the system.</t>
  </si>
  <si>
    <t>Camiguin Coastal Resource Management Project (CCRMP)</t>
  </si>
  <si>
    <t>To improve integrity and increased productivity of marine and coastal resources while providing sustainable economic activities towards an improved quality of life of coastal communities.</t>
  </si>
  <si>
    <t>Community-Based Forest and Mangrove Management Project in Panay and Negros (CBFMMP)</t>
  </si>
  <si>
    <t>To contribute to the improvement of environmental conditions and reduction of poverty in Panay and Negros by enabling participating People's Organizations (Pos) to manage forests and mangroves sustainably and adopt productive upland farming systems, improve food security and living conditions, and improve access to market.</t>
  </si>
  <si>
    <t xml:space="preserve">Subsector Outcome C:  Environmental quality for a cleaner and healtheir environment improved </t>
  </si>
  <si>
    <t>HCFC Phase-out Management Plan</t>
  </si>
  <si>
    <t>The project will assist the Philippines to achieve compliance with the phase-out targets for HCFC (Annex C, Group 1 substances) by developing an overarching strategy for phase-out.</t>
  </si>
  <si>
    <t xml:space="preserve">Final closure, rehabilitation and revegatation of Existing Sanitary Landfills (SLFs) </t>
  </si>
  <si>
    <t xml:space="preserve">Closure and revegetation of two (2) open dumpsites located at San Mateo, Rizal and Carmona, Cavite to reduce environmental degradation such as the contamination of soil, air and ground water resources thus providing a healthier environment for all residents nearby the area. </t>
  </si>
  <si>
    <t>Solid waste diversion rate</t>
  </si>
  <si>
    <t>Manila Bay Clean-Up, Rehabilitation and Preservation Program</t>
  </si>
  <si>
    <t>The program aims mainly to clean-up the Manila bay in order to prevent the continuous cycle of man-made pollution. This is in compliance with the Supreme Court Decision dated 18 December 2008 and Resolution dated 15 February 2011 mandating the DILG to direct all LGUs in Regions III, IV-A and NCR within the Manila Bay watershed area to monitor business establishments' and households' compliance to having hygienic septic tanks and wastewater treatment facilities. These LGUs are also required to implement Solid Waste Management Act (RA 9003), Clean Water Act (RA 9275) and Urban Development and Housing Act of 1992 (RA 7279).</t>
  </si>
  <si>
    <t>BOD level within the water criteria</t>
  </si>
  <si>
    <t>Implementation of Clean Air Regulations</t>
  </si>
  <si>
    <t xml:space="preserve">The program aims to  improve air quality  in Metro Manila and other cities outside MM by reducing the concentration of Total Suspended Particulates (TSP) to within the national air quality guideline value of 90 micrograms per normal cubic meter (ug/Ncm)   Under the program, the Bantay Tsimneya  and Anti Smoke Belching (ASB) campaign will be strengthened.   Continuous formulation of science-based air quality policies/ abatement measures/strategies and enhanced IEC campaign on air pollution control from area sources will be conducted, To have a more comprehensive analysis of air quality,  automatic PM10 and PM2.5 equipment in the Seventeen (17) cities in Metro Manila and 16 Regions will be installed.  
</t>
  </si>
  <si>
    <t>Implementation of Clean Water Regulations</t>
  </si>
  <si>
    <t xml:space="preserve">The program aims to  improve water quality of  priority rivers and other  critical water bodies including lakes and bays through continuous massive clean-up, monitoring of industries and rehabilitation of esteros/rivers through partnership agreements such as the Adopt-an-estero program.    Establishment of additional water quality management areas (WQMAs) will also be prioritized. It is also targeted that by end of CY 2016, Thirty four (34) WQMAs will be designated and operationized.   Disclosure programs such as beachwatch and industrial ecowatch will be pursued. </t>
  </si>
  <si>
    <t xml:space="preserve">Nationwide </t>
  </si>
  <si>
    <t>Manila Bay Rehabilitation Program</t>
  </si>
  <si>
    <t>The program aims to clean-up/rehabilitate Manila Bay to bring water quality to SB classification that is fit for swimming, skin diving and other forms of contact recreation. through strict implementation of identified activities to reduce pollution load discharging into the Manila Bay by 2017.</t>
  </si>
  <si>
    <t xml:space="preserve">Implementation of Ecological Solid Waste Management Regulations </t>
  </si>
  <si>
    <t>To achieve the goal of 50% waste diversion in Metro Manila and in other areas outside MM by end of 2016, the program will continue the strict implementation of  LGU-wide  ESWM system  comprising of segregation at source, segregated collection and establishment of Materials Recovery Facilities.   Sustainable interventions to reduce waste and mobilise communitiy participation form part of the program.  The program will include the establishment of appropriate ESWM System in Home Owners Association in Metro Manila and in commercial establishments, public and private schools and public markets.</t>
  </si>
  <si>
    <t>Laguna de Bay Institutional Strengthening and Community Participation (LISCOP) Project</t>
  </si>
  <si>
    <t>The project consists of various environmental initiatives to improve water quality of the lake and river tributaries. The subprojects under LISCOP contribute to increasing fish catch through enhanced water quality and more effective environmental regualtion and control of effluent discharge from industrial, commercial and other business activities in the Lake Region.</t>
  </si>
  <si>
    <t>"Adopt-a-River"/ River Clean-up</t>
  </si>
  <si>
    <t>One of the components of River Rehabilitation Program is Adopt-a-River project where multi-stakeholders such as local governments, industries adopt portion of river/tributary in their towards water improvement of the Lake.</t>
  </si>
  <si>
    <t>Lake Seeding in Laguna de Bay and Seven Crater Lakes</t>
  </si>
  <si>
    <t xml:space="preserve">This project aims to improve fish production in open areas to benefit marginalized fisherfolk. </t>
  </si>
  <si>
    <t>Natural Water Treatment System around Laguna de Bay</t>
  </si>
  <si>
    <t>LLDA introduced the concept of natural wastewater treatment system through a partnership with the UASID Environmental Cooperation-Asia (ECO-Asia) in collaboration with Chia Nan University of Taiwan and Calamba Water District. The natural wastewater treatment system treat wastewater discharge using plants suitable for the purpose.</t>
  </si>
  <si>
    <t>Integrated Persistent Organic Pollutants Project (IPOPs)</t>
  </si>
  <si>
    <t xml:space="preserve">To assist the Philippines in minimizing the risk of human and environmental exposure to POPs by strengthening the regulatory and monitoring framework and improving capacity for and providing demonstrations of, safe management of PCBs reduction of release of unintentionallyproduced POPs, and reduction of exposure to POPs in contaminated sites. </t>
  </si>
  <si>
    <t>Philippine Chillers Energy Efficiency Project (PCEEP)</t>
  </si>
  <si>
    <t>The project is aims to replace CFC and non-CFC based inefficient chillers with new and more energy efficient new technology chillers through provision of financial subsidy and technical assistance to a significant number of enterprises in the private and public sectors.</t>
  </si>
  <si>
    <t>Non-Combustion Technologies for Destroying POPs</t>
  </si>
  <si>
    <t>To demonstrate the viability of available non-combustible technologies for use in the destruction of obsolete POPs stockpiles and the clean-up and remediation of POPs contaminated soils or sediments.</t>
  </si>
  <si>
    <t>Manila Third Sewerage Project (MTSP)</t>
  </si>
  <si>
    <t xml:space="preserve">To identify essential adjustments to administrative, institutional and regulatory. </t>
  </si>
  <si>
    <t>Formulation and Monitoring of ENR Sector Policies, Plans, Programs and Projects (includes all sectors and Management of Forestland and Forest Resources and Forest Boundary Delineation and Land Use Allocation)</t>
  </si>
  <si>
    <t xml:space="preserve"> DENR </t>
  </si>
  <si>
    <t>Technology Transfer and Extension Services (a restructured PAP from Research, Development and Extension Programs, and Ecosystems Research and Development Service)</t>
  </si>
  <si>
    <t>The program implements projects on climate change, upland and coastal area development, water resources development, development of standards/technologies on land disposition, allocation and land use management, mines and degraded areas, biodiversity, environment, and technology transfer and commercialization.</t>
  </si>
  <si>
    <t>Geosciences Development Service [formerly Detailed Geohazard Assessment and Mapping]</t>
  </si>
  <si>
    <t>Enforcement of Laws, Rules and Regulations: Permit issuance and monitoring of forest and forest resource use; Operations against illegal environment and natural resources activities (formerly Forest Protection)</t>
  </si>
  <si>
    <t>National REDD+ Mechanism for Greenhouse Gas Reduction and Conservation of Biodiversity in the Philippines (REDD+ Readiness)</t>
  </si>
  <si>
    <t>To reduce GHG emission from deforestation and forest degradation and to achieve co-benefits (biodiversity conservation and livelihood improvement).</t>
  </si>
  <si>
    <t>Philippine Poverty and Environmental Initiative (PPEI)</t>
  </si>
  <si>
    <t>Strengthened capacities of local communities including LGUs to access and manage assets and revenue from environmental and mineral resources for local development.</t>
  </si>
  <si>
    <t>National Program Support to Environmental and Natural Resources Management Project (NPS-ENRMP)</t>
  </si>
  <si>
    <t>To assist the DENR to improve efficiency and effectiveness in implementing its core functions and services and assist GOP in enhancing ecosystem services for global and additional local benefits.</t>
  </si>
  <si>
    <t xml:space="preserve">  </t>
  </si>
  <si>
    <t>no cost reflected in the submission</t>
  </si>
  <si>
    <t>Program/Project Description</t>
  </si>
  <si>
    <t>Nationwide/ Interregional/ Region-Specific</t>
  </si>
  <si>
    <t>Investment Targets In Thousand Pesos (PhP '000)</t>
  </si>
  <si>
    <t>LGUs</t>
  </si>
  <si>
    <t xml:space="preserve">Percentage of terrestrial, inland water and coastal and marine areas effectively and equitably managed
</t>
  </si>
  <si>
    <t>To protect the 4M untenured forest areas and to monitor the 11.567 M hectares under  management arrangement.</t>
  </si>
  <si>
    <t>To assess and map 1,634 LGUs to determine susceptibility to landslide and flooding.</t>
  </si>
  <si>
    <t xml:space="preserve"> To conduct baseline resource assessment/ reassessment/ monitoring of biodiversity status, valuation studies, impact assessment, preparation/updating of  of climate-resilient plans. </t>
  </si>
  <si>
    <t>The project will provide an on-line gateway that would integrate and provide access to geographically-referenced data generated by NAMRIA and other government agencies, the academe and other organizations. NAMRIA’s maps shall serve as the standard basemap.</t>
  </si>
  <si>
    <t>The project will update 227 mediumm scale maps of Mindanao for planning, monitoring and assessment, and decision-making.</t>
  </si>
  <si>
    <t>To rehabilitate (full and interim rehabilitation) six (6) abandoned mines (Bagacay Mine and 5 others).</t>
  </si>
  <si>
    <t xml:space="preserve"> To protect and rehabilitate 729,000 ha of coral reefs; To assist 719  LGUs in the effective implementation of ICM plans in consonance of NICMP. </t>
  </si>
  <si>
    <t xml:space="preserve">To produce 1.5 Billion seedlings to be planted in 1.5 M hectares of lands of the public domain 2011-2016. </t>
  </si>
  <si>
    <t>Upgrading of PHIVOLCS earthquake and volcano observation, monitoring, warning and information systems, equipment and facilties.</t>
  </si>
  <si>
    <t>Will increase PHIVOLCS monitoring stations to 85 by 2016.</t>
  </si>
  <si>
    <t>Will install 240 intensity meters, 19 tsunami sensors, 36 strong motion seismometers.</t>
  </si>
  <si>
    <t>To establish real-time eqarthquake monitoring systems, integrated volcano monitoring systems in Taal and Mayon Volcanoes, and portal site of earthquake and volcano disaster mitigation information.</t>
  </si>
  <si>
    <t>Impact modeling tool for the water sector and agriculture.</t>
  </si>
  <si>
    <t xml:space="preserve">Downscaling of high- resolution Climate //Climate Change Information from the coarse-resolution Global Climate Models   (GCMs) using the Conformal-Cubic Atmospheric Model (CCAM).  And post   processing the output of CCAM and the Providing   Regional Climates for Impact Studies.  </t>
  </si>
  <si>
    <t>To assist developing countries to address comprehensive climate change adaptation planning targeted at improving food security of vulnerable household groups through impact assessments, development of an information and mapping system for food security and climate change, and livelihoods’ adaptation approaches.</t>
  </si>
  <si>
    <t xml:space="preserve">Technical assistance for utilization of remote sensing product for Flood Forecasting purposes. </t>
  </si>
  <si>
    <t xml:space="preserve">The project will develop and deploy a  network of  80  Automatic Weather Station  (AWS) and 100 automated rain gauge  (ARG),  which will be made redundant, throughout the Philippines to monitor real time weather changes occurring in specific areas or localities.   </t>
  </si>
  <si>
    <t>To upgrade the Bicol Flood Forecasting Warning System in order to provide timely and accurate flood forecasts and warnings to meet the needs of the beneficiaries.</t>
  </si>
  <si>
    <t>Continuing Investment Targets</t>
  </si>
  <si>
    <t>Overall Total</t>
  </si>
  <si>
    <t>Open and denuded forest land area (M ha) reduced</t>
  </si>
  <si>
    <t>Percentage of terrestrial, inland water and coastal and marine areas effectively and equitably managed</t>
  </si>
  <si>
    <t>Increased number of protected areas (PAs) with National Integrated Protected Areas System (NIPAS) maps; Increased number of LGUs with delineated municipal waters certified by neighboring LGUs; Completed maps for all provinces</t>
  </si>
  <si>
    <t>Total Suspended Particulate (TSP) level in Metro Manila and major urban centers with levels above 90ug/Ncm</t>
  </si>
  <si>
    <t>Number of beneficiaries with secured land tenure in residential lands zoned as residential areas</t>
  </si>
  <si>
    <t>Water quality of priority river systems (by BOD water criteria: Class C &lt;= 7mg/L;  Class D &gt;7mg/L &amp;&gt;= 10mg/L)</t>
  </si>
  <si>
    <t>Extinction of threatened species of wild flora and fauna prevented</t>
  </si>
  <si>
    <t>Number of beneficiaries with secured land tenure in public agricultural A&amp;D lands completed by 2015</t>
  </si>
  <si>
    <t>II</t>
  </si>
  <si>
    <t>II, V, VII</t>
  </si>
  <si>
    <t>V</t>
  </si>
  <si>
    <t>III, VII</t>
  </si>
  <si>
    <t>III</t>
  </si>
  <si>
    <t>IV-B, VI, IX</t>
  </si>
  <si>
    <t>II, III, VI, VIII</t>
  </si>
  <si>
    <t>CAR, I, II, III, IV-A, V, VI, VII, IX, X, XII, CARAGA, ARMM, NCR</t>
  </si>
  <si>
    <t>CAR, II, III, VI</t>
  </si>
  <si>
    <t>CAR, VII, X, ARMM</t>
  </si>
  <si>
    <t xml:space="preserve">II, III, IV-B, V, VII, XI, NCR </t>
  </si>
  <si>
    <t>CAR, III, IV-B, VII, VIII</t>
  </si>
  <si>
    <t>XII</t>
  </si>
  <si>
    <t>VI</t>
  </si>
  <si>
    <t>X</t>
  </si>
  <si>
    <t>VI, VII</t>
  </si>
  <si>
    <t>NCR, III, IV-A</t>
  </si>
  <si>
    <t>NCR, III, VI &amp; X</t>
  </si>
  <si>
    <t>NCR, VII, XI</t>
  </si>
  <si>
    <t>NCR &amp; III</t>
  </si>
  <si>
    <t>CAR, V, VII, XI</t>
  </si>
  <si>
    <t>(AY)</t>
  </si>
  <si>
    <t>Program/Project Title</t>
  </si>
  <si>
    <t>CAR, ARMM, II, III, VI, X &amp; XII; 2017 and beyond: I, II, III, V &amp; CAR</t>
  </si>
  <si>
    <t>IX, X, XI, XII, XIII, ARMM</t>
  </si>
  <si>
    <t>CAR, III, IV-A, IV-B, VII, VIII, XIII</t>
  </si>
  <si>
    <t>III, IV-A, NCR</t>
  </si>
  <si>
    <t>(B)</t>
  </si>
  <si>
    <t>*Crosscutting PAPs address all PDP-RM critical indicators under the Chapter.</t>
  </si>
  <si>
    <t>Subsector Outcome D*:  Crosscutting strategies</t>
  </si>
</sst>
</file>

<file path=xl/styles.xml><?xml version="1.0" encoding="utf-8"?>
<styleSheet xmlns="http://schemas.openxmlformats.org/spreadsheetml/2006/main">
  <numFmts count="4">
    <numFmt numFmtId="43" formatCode="_(* #,##0.00_);_(* \(#,##0.00\);_(* &quot;-&quot;??_);_(@_)"/>
    <numFmt numFmtId="164" formatCode="#,##0,_);\(#,##0,\)"/>
    <numFmt numFmtId="165" formatCode=";;;"/>
    <numFmt numFmtId="166" formatCode="_(* #,##0_);_(* \(#,##0\);_(* &quot;-&quot;??_);_(@_)"/>
  </numFmts>
  <fonts count="9">
    <font>
      <sz val="11"/>
      <color theme="1"/>
      <name val="Calibri"/>
      <family val="2"/>
      <scheme val="minor"/>
    </font>
    <font>
      <sz val="11"/>
      <color indexed="8"/>
      <name val="Calibri"/>
      <family val="2"/>
    </font>
    <font>
      <b/>
      <sz val="10"/>
      <name val="Arial"/>
      <family val="2"/>
    </font>
    <font>
      <sz val="10"/>
      <name val="Arial"/>
      <family val="2"/>
    </font>
    <font>
      <sz val="11"/>
      <color indexed="8"/>
      <name val="Calibri"/>
      <family val="2"/>
    </font>
    <font>
      <strike/>
      <sz val="10"/>
      <name val="Arial"/>
      <family val="2"/>
    </font>
    <font>
      <sz val="11"/>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cellStyleXfs>
  <cellXfs count="70">
    <xf numFmtId="0" fontId="0" fillId="0" borderId="0" xfId="0"/>
    <xf numFmtId="0" fontId="3" fillId="2" borderId="0" xfId="0" applyFont="1" applyFill="1" applyBorder="1" applyAlignment="1">
      <alignment vertical="center"/>
    </xf>
    <xf numFmtId="0" fontId="3" fillId="2" borderId="1" xfId="0" applyFont="1" applyFill="1" applyBorder="1" applyAlignment="1">
      <alignment horizontal="left" vertical="top" wrapText="1"/>
    </xf>
    <xf numFmtId="164" fontId="3" fillId="2" borderId="0" xfId="0" applyNumberFormat="1" applyFont="1" applyFill="1" applyBorder="1"/>
    <xf numFmtId="0" fontId="3" fillId="2" borderId="0" xfId="0" applyFont="1" applyFill="1" applyBorder="1"/>
    <xf numFmtId="0" fontId="3" fillId="2" borderId="0" xfId="0" applyFont="1" applyFill="1" applyBorder="1" applyAlignment="1">
      <alignment horizontal="left"/>
    </xf>
    <xf numFmtId="0" fontId="3" fillId="2" borderId="0" xfId="0" applyFont="1" applyFill="1" applyBorder="1" applyAlignment="1">
      <alignment horizontal="left" vertical="top" wrapText="1"/>
    </xf>
    <xf numFmtId="43" fontId="3" fillId="2" borderId="0" xfId="1" applyFont="1" applyFill="1" applyBorder="1" applyAlignment="1">
      <alignment horizontal="right" vertical="top" wrapText="1"/>
    </xf>
    <xf numFmtId="43" fontId="2" fillId="2" borderId="0" xfId="1" applyFont="1" applyFill="1" applyBorder="1" applyAlignment="1">
      <alignment horizontal="right" vertical="top" wrapText="1"/>
    </xf>
    <xf numFmtId="164" fontId="2" fillId="2" borderId="0" xfId="0" applyNumberFormat="1" applyFont="1" applyFill="1" applyBorder="1"/>
    <xf numFmtId="0" fontId="3" fillId="0" borderId="1" xfId="0" applyNumberFormat="1"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1" applyNumberFormat="1" applyFont="1" applyFill="1" applyBorder="1" applyAlignment="1">
      <alignment vertical="top" wrapText="1"/>
    </xf>
    <xf numFmtId="166" fontId="3" fillId="0" borderId="1" xfId="1" applyNumberFormat="1" applyFont="1" applyFill="1" applyBorder="1" applyAlignment="1">
      <alignment horizontal="left" vertical="top" wrapText="1"/>
    </xf>
    <xf numFmtId="0" fontId="3" fillId="0" borderId="1" xfId="1" applyNumberFormat="1" applyFont="1" applyFill="1" applyBorder="1" applyAlignment="1">
      <alignment horizontal="left" vertical="top" wrapText="1"/>
    </xf>
    <xf numFmtId="166" fontId="3" fillId="0" borderId="1" xfId="0" applyNumberFormat="1" applyFont="1" applyFill="1" applyBorder="1" applyAlignment="1">
      <alignment horizontal="center" vertical="top" wrapText="1"/>
    </xf>
    <xf numFmtId="43" fontId="3" fillId="0" borderId="1" xfId="0" applyNumberFormat="1" applyFont="1" applyFill="1" applyBorder="1" applyAlignment="1">
      <alignment horizontal="right" vertical="top" wrapText="1"/>
    </xf>
    <xf numFmtId="43" fontId="3" fillId="0" borderId="1" xfId="2" applyNumberFormat="1" applyFont="1" applyFill="1" applyBorder="1" applyAlignment="1">
      <alignment horizontal="right" vertical="top" wrapText="1"/>
    </xf>
    <xf numFmtId="166" fontId="3" fillId="0" borderId="1" xfId="1"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9" fontId="2" fillId="0" borderId="1" xfId="4" applyFont="1" applyFill="1" applyBorder="1" applyAlignment="1">
      <alignment horizontal="center" vertical="top" wrapText="1"/>
    </xf>
    <xf numFmtId="43" fontId="3" fillId="2" borderId="1" xfId="0" applyNumberFormat="1" applyFont="1" applyFill="1" applyBorder="1" applyAlignment="1">
      <alignment horizontal="left" vertical="top" wrapText="1"/>
    </xf>
    <xf numFmtId="43" fontId="2" fillId="2" borderId="1" xfId="0" applyNumberFormat="1" applyFont="1" applyFill="1" applyBorder="1" applyAlignment="1">
      <alignment horizontal="left" vertical="top" wrapText="1"/>
    </xf>
    <xf numFmtId="43" fontId="3" fillId="2" borderId="1" xfId="0" applyNumberFormat="1" applyFont="1" applyFill="1" applyBorder="1" applyAlignment="1">
      <alignment horizontal="right" vertical="top" wrapText="1"/>
    </xf>
    <xf numFmtId="43" fontId="3" fillId="0" borderId="1" xfId="1" applyNumberFormat="1" applyFont="1" applyFill="1" applyBorder="1" applyAlignment="1">
      <alignment horizontal="right" vertical="top" wrapText="1"/>
    </xf>
    <xf numFmtId="43" fontId="3" fillId="0" borderId="1" xfId="0" quotePrefix="1" applyNumberFormat="1" applyFont="1" applyFill="1" applyBorder="1" applyAlignment="1">
      <alignment horizontal="right" vertical="top" wrapText="1"/>
    </xf>
    <xf numFmtId="43" fontId="3" fillId="0" borderId="1" xfId="3" applyNumberFormat="1" applyFont="1" applyFill="1" applyBorder="1" applyAlignment="1">
      <alignment horizontal="right" vertical="top" wrapText="1"/>
    </xf>
    <xf numFmtId="43" fontId="7" fillId="0" borderId="1" xfId="0" applyNumberFormat="1" applyFont="1" applyFill="1" applyBorder="1" applyAlignment="1">
      <alignment horizontal="right" vertical="top" wrapText="1"/>
    </xf>
    <xf numFmtId="43" fontId="2" fillId="0" borderId="1" xfId="0" applyNumberFormat="1" applyFont="1" applyFill="1" applyBorder="1" applyAlignment="1">
      <alignment horizontal="right" vertical="top" wrapText="1"/>
    </xf>
    <xf numFmtId="43" fontId="8" fillId="0" borderId="1" xfId="0" applyNumberFormat="1" applyFont="1" applyFill="1" applyBorder="1" applyAlignment="1">
      <alignment horizontal="right" vertical="top" wrapText="1"/>
    </xf>
    <xf numFmtId="49" fontId="3" fillId="0" borderId="1" xfId="0" applyNumberFormat="1" applyFont="1" applyFill="1" applyBorder="1" applyAlignment="1">
      <alignment vertical="top" wrapText="1"/>
    </xf>
    <xf numFmtId="3" fontId="3" fillId="0" borderId="1" xfId="0" applyNumberFormat="1" applyFont="1" applyFill="1" applyBorder="1" applyAlignment="1">
      <alignment vertical="top" wrapText="1"/>
    </xf>
    <xf numFmtId="0" fontId="3" fillId="2" borderId="0" xfId="0" applyFont="1" applyFill="1" applyBorder="1" applyAlignment="1"/>
    <xf numFmtId="165" fontId="3" fillId="2" borderId="0" xfId="0" applyNumberFormat="1" applyFont="1" applyFill="1" applyBorder="1" applyAlignment="1"/>
    <xf numFmtId="0" fontId="3" fillId="2" borderId="0" xfId="0" applyFont="1" applyFill="1" applyBorder="1" applyAlignment="1">
      <alignment horizontal="center"/>
    </xf>
    <xf numFmtId="9" fontId="2" fillId="0" borderId="1" xfId="4" applyFont="1" applyFill="1" applyBorder="1" applyAlignment="1">
      <alignment vertical="top" wrapText="1"/>
    </xf>
    <xf numFmtId="0" fontId="3" fillId="2" borderId="0" xfId="0" applyFont="1" applyFill="1" applyBorder="1" applyAlignment="1">
      <alignment vertical="top" wrapText="1"/>
    </xf>
    <xf numFmtId="164" fontId="2" fillId="2" borderId="1" xfId="0" applyNumberFormat="1" applyFont="1" applyFill="1" applyBorder="1" applyAlignment="1">
      <alignment horizontal="center" vertical="center" wrapText="1"/>
    </xf>
    <xf numFmtId="0" fontId="3" fillId="2" borderId="0" xfId="0" applyFont="1" applyFill="1" applyBorder="1" applyAlignment="1">
      <alignment horizontal="left" vertical="top" wrapText="1"/>
    </xf>
    <xf numFmtId="0" fontId="2" fillId="2" borderId="1" xfId="0" applyFont="1" applyFill="1" applyBorder="1" applyAlignment="1">
      <alignment horizontal="center" vertical="top" wrapText="1"/>
    </xf>
    <xf numFmtId="9" fontId="2" fillId="2" borderId="1" xfId="4" applyFont="1" applyFill="1" applyBorder="1" applyAlignment="1">
      <alignment horizontal="center" vertical="top" wrapText="1"/>
    </xf>
    <xf numFmtId="164" fontId="2" fillId="2" borderId="1" xfId="0" applyNumberFormat="1" applyFont="1" applyFill="1" applyBorder="1" applyAlignment="1">
      <alignment horizontal="center" vertical="top" wrapText="1"/>
    </xf>
    <xf numFmtId="166"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center" wrapText="1"/>
    </xf>
    <xf numFmtId="9" fontId="2" fillId="0" borderId="1" xfId="4" applyFont="1" applyFill="1" applyBorder="1" applyAlignment="1">
      <alignment horizontal="center" vertical="center" wrapText="1"/>
    </xf>
    <xf numFmtId="166" fontId="3" fillId="0" borderId="1" xfId="1"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2" xfId="0" applyFont="1" applyFill="1" applyBorder="1" applyAlignment="1">
      <alignmen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43" fontId="2" fillId="2" borderId="1" xfId="1" applyNumberFormat="1" applyFont="1" applyFill="1" applyBorder="1" applyAlignment="1">
      <alignment horizontal="right" vertical="top" wrapText="1"/>
    </xf>
    <xf numFmtId="0" fontId="2" fillId="2" borderId="0" xfId="0" applyFont="1" applyFill="1" applyBorder="1"/>
    <xf numFmtId="0" fontId="3" fillId="2" borderId="0" xfId="0" applyFont="1" applyFill="1" applyBorder="1" applyAlignment="1">
      <alignment vertical="top"/>
    </xf>
    <xf numFmtId="0" fontId="3" fillId="0" borderId="0" xfId="0" applyFont="1" applyBorder="1" applyAlignment="1">
      <alignment horizontal="left" wrapText="1"/>
    </xf>
    <xf numFmtId="0" fontId="3" fillId="0" borderId="0" xfId="0" applyFont="1" applyFill="1" applyBorder="1" applyAlignment="1">
      <alignment horizontal="left" vertical="top" wrapText="1"/>
    </xf>
    <xf numFmtId="164" fontId="2" fillId="2" borderId="1" xfId="0" quotePrefix="1"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0" xfId="0" applyFont="1" applyBorder="1" applyAlignment="1">
      <alignment horizontal="left" vertical="top" wrapText="1"/>
    </xf>
    <xf numFmtId="0" fontId="3" fillId="2" borderId="0" xfId="0"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2" borderId="0" xfId="0" applyFont="1" applyFill="1" applyBorder="1" applyAlignment="1">
      <alignment horizontal="left" wrapText="1"/>
    </xf>
    <xf numFmtId="2" fontId="3" fillId="0" borderId="0" xfId="0" applyNumberFormat="1" applyFont="1" applyBorder="1" applyAlignment="1">
      <alignment horizontal="left" vertical="top"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9" fontId="2" fillId="2" borderId="1" xfId="4" applyFont="1" applyFill="1" applyBorder="1" applyAlignment="1">
      <alignment horizontal="center" vertical="center" wrapText="1"/>
    </xf>
    <xf numFmtId="43" fontId="3" fillId="2" borderId="0" xfId="0" applyNumberFormat="1" applyFont="1" applyFill="1" applyBorder="1"/>
  </cellXfs>
  <cellStyles count="5">
    <cellStyle name="Comma" xfId="1" builtinId="3"/>
    <cellStyle name="Comma 2" xfId="2"/>
    <cellStyle name="Comma 2 2" xfId="3"/>
    <cellStyle name="Normal" xfId="0" builtinId="0"/>
    <cellStyle name="Percent"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Z97"/>
  <sheetViews>
    <sheetView tabSelected="1" view="pageBreakPreview" topLeftCell="A79" zoomScale="70" zoomScaleNormal="85" zoomScaleSheetLayoutView="70" zoomScalePageLayoutView="46" workbookViewId="0">
      <selection activeCell="A80" sqref="A80"/>
    </sheetView>
  </sheetViews>
  <sheetFormatPr defaultRowHeight="12.75"/>
  <cols>
    <col min="1" max="1" width="45.7109375" style="35" customWidth="1"/>
    <col min="2" max="2" width="10.7109375" style="37" customWidth="1"/>
    <col min="3" max="3" width="45.7109375" style="5" customWidth="1"/>
    <col min="4" max="5" width="15.7109375" style="37" customWidth="1"/>
    <col min="6" max="6" width="10.7109375" style="37" customWidth="1"/>
    <col min="7" max="7" width="15.7109375" style="37" customWidth="1"/>
    <col min="8" max="8" width="23.7109375" style="35" customWidth="1"/>
    <col min="9" max="9" width="15.7109375" style="6" customWidth="1"/>
    <col min="10" max="14" width="20.7109375" style="3" customWidth="1"/>
    <col min="15" max="15" width="20.7109375" style="9" customWidth="1"/>
    <col min="16" max="20" width="20.7109375" style="3" customWidth="1"/>
    <col min="21" max="27" width="20.7109375" style="9" customWidth="1"/>
    <col min="28" max="32" width="20.7109375" style="3" customWidth="1"/>
    <col min="33" max="33" width="20.7109375" style="9" customWidth="1"/>
    <col min="34" max="38" width="20.7109375" style="3" customWidth="1"/>
    <col min="39" max="39" width="20.7109375" style="9" customWidth="1"/>
    <col min="40" max="40" width="20.7109375" style="3" customWidth="1"/>
    <col min="41" max="51" width="20.7109375" style="4" customWidth="1"/>
    <col min="52" max="52" width="13.140625" style="4" bestFit="1" customWidth="1"/>
    <col min="53" max="16384" width="9.140625" style="4"/>
  </cols>
  <sheetData>
    <row r="1" spans="1:51" s="1" customFormat="1">
      <c r="A1" s="65" t="s">
        <v>295</v>
      </c>
      <c r="B1" s="62" t="s">
        <v>0</v>
      </c>
      <c r="C1" s="62" t="s">
        <v>240</v>
      </c>
      <c r="D1" s="62" t="s">
        <v>1</v>
      </c>
      <c r="E1" s="62"/>
      <c r="F1" s="62" t="s">
        <v>2</v>
      </c>
      <c r="G1" s="62" t="s">
        <v>3</v>
      </c>
      <c r="H1" s="62" t="s">
        <v>4</v>
      </c>
      <c r="I1" s="62" t="s">
        <v>66</v>
      </c>
      <c r="J1" s="59" t="s">
        <v>242</v>
      </c>
      <c r="K1" s="59"/>
      <c r="L1" s="59"/>
      <c r="M1" s="59"/>
      <c r="N1" s="59"/>
      <c r="O1" s="59"/>
      <c r="P1" s="59" t="s">
        <v>242</v>
      </c>
      <c r="Q1" s="59"/>
      <c r="R1" s="59"/>
      <c r="S1" s="59"/>
      <c r="T1" s="59"/>
      <c r="U1" s="59"/>
      <c r="V1" s="59" t="s">
        <v>242</v>
      </c>
      <c r="W1" s="59"/>
      <c r="X1" s="59"/>
      <c r="Y1" s="59"/>
      <c r="Z1" s="59"/>
      <c r="AA1" s="59"/>
      <c r="AB1" s="59" t="s">
        <v>242</v>
      </c>
      <c r="AC1" s="59"/>
      <c r="AD1" s="59"/>
      <c r="AE1" s="59"/>
      <c r="AF1" s="59"/>
      <c r="AG1" s="59"/>
      <c r="AH1" s="59" t="s">
        <v>242</v>
      </c>
      <c r="AI1" s="59"/>
      <c r="AJ1" s="59"/>
      <c r="AK1" s="59"/>
      <c r="AL1" s="59"/>
      <c r="AM1" s="59"/>
      <c r="AN1" s="59" t="s">
        <v>242</v>
      </c>
      <c r="AO1" s="59"/>
      <c r="AP1" s="59"/>
      <c r="AQ1" s="59"/>
      <c r="AR1" s="59"/>
      <c r="AS1" s="59"/>
      <c r="AT1" s="59" t="s">
        <v>242</v>
      </c>
      <c r="AU1" s="59"/>
      <c r="AV1" s="59"/>
      <c r="AW1" s="59"/>
      <c r="AX1" s="59"/>
      <c r="AY1" s="59"/>
    </row>
    <row r="2" spans="1:51" s="1" customFormat="1" ht="30" customHeight="1">
      <c r="A2" s="66"/>
      <c r="B2" s="62"/>
      <c r="C2" s="62"/>
      <c r="D2" s="68" t="s">
        <v>241</v>
      </c>
      <c r="E2" s="68" t="s">
        <v>5</v>
      </c>
      <c r="F2" s="62"/>
      <c r="G2" s="62"/>
      <c r="H2" s="62"/>
      <c r="I2" s="62"/>
      <c r="J2" s="58" t="s">
        <v>6</v>
      </c>
      <c r="K2" s="58"/>
      <c r="L2" s="58"/>
      <c r="M2" s="58"/>
      <c r="N2" s="58"/>
      <c r="O2" s="58"/>
      <c r="P2" s="58" t="s">
        <v>7</v>
      </c>
      <c r="Q2" s="59"/>
      <c r="R2" s="59"/>
      <c r="S2" s="59"/>
      <c r="T2" s="59"/>
      <c r="U2" s="59"/>
      <c r="V2" s="58" t="s">
        <v>8</v>
      </c>
      <c r="W2" s="59"/>
      <c r="X2" s="59"/>
      <c r="Y2" s="59"/>
      <c r="Z2" s="59"/>
      <c r="AA2" s="59"/>
      <c r="AB2" s="58" t="s">
        <v>9</v>
      </c>
      <c r="AC2" s="59"/>
      <c r="AD2" s="59"/>
      <c r="AE2" s="59"/>
      <c r="AF2" s="59"/>
      <c r="AG2" s="59"/>
      <c r="AH2" s="59" t="s">
        <v>53</v>
      </c>
      <c r="AI2" s="58"/>
      <c r="AJ2" s="58"/>
      <c r="AK2" s="58"/>
      <c r="AL2" s="58"/>
      <c r="AM2" s="58"/>
      <c r="AN2" s="59" t="s">
        <v>263</v>
      </c>
      <c r="AO2" s="58"/>
      <c r="AP2" s="58"/>
      <c r="AQ2" s="58"/>
      <c r="AR2" s="58"/>
      <c r="AS2" s="58"/>
      <c r="AT2" s="59" t="s">
        <v>264</v>
      </c>
      <c r="AU2" s="58"/>
      <c r="AV2" s="58"/>
      <c r="AW2" s="58"/>
      <c r="AX2" s="58"/>
      <c r="AY2" s="58"/>
    </row>
    <row r="3" spans="1:51" s="1" customFormat="1" ht="25.5" customHeight="1">
      <c r="A3" s="67"/>
      <c r="B3" s="62"/>
      <c r="C3" s="62"/>
      <c r="D3" s="68"/>
      <c r="E3" s="68"/>
      <c r="F3" s="62"/>
      <c r="G3" s="62"/>
      <c r="H3" s="62"/>
      <c r="I3" s="62"/>
      <c r="J3" s="40" t="s">
        <v>11</v>
      </c>
      <c r="K3" s="40" t="s">
        <v>12</v>
      </c>
      <c r="L3" s="40" t="s">
        <v>243</v>
      </c>
      <c r="M3" s="40" t="s">
        <v>13</v>
      </c>
      <c r="N3" s="40" t="s">
        <v>14</v>
      </c>
      <c r="O3" s="40" t="s">
        <v>15</v>
      </c>
      <c r="P3" s="40" t="s">
        <v>11</v>
      </c>
      <c r="Q3" s="40" t="s">
        <v>16</v>
      </c>
      <c r="R3" s="40" t="s">
        <v>243</v>
      </c>
      <c r="S3" s="40" t="s">
        <v>13</v>
      </c>
      <c r="T3" s="40" t="s">
        <v>14</v>
      </c>
      <c r="U3" s="40" t="s">
        <v>15</v>
      </c>
      <c r="V3" s="40" t="s">
        <v>11</v>
      </c>
      <c r="W3" s="40" t="s">
        <v>12</v>
      </c>
      <c r="X3" s="40" t="s">
        <v>243</v>
      </c>
      <c r="Y3" s="40" t="s">
        <v>13</v>
      </c>
      <c r="Z3" s="40" t="s">
        <v>14</v>
      </c>
      <c r="AA3" s="40" t="s">
        <v>15</v>
      </c>
      <c r="AB3" s="40" t="s">
        <v>11</v>
      </c>
      <c r="AC3" s="40" t="s">
        <v>12</v>
      </c>
      <c r="AD3" s="40" t="s">
        <v>243</v>
      </c>
      <c r="AE3" s="40" t="s">
        <v>13</v>
      </c>
      <c r="AF3" s="40" t="s">
        <v>14</v>
      </c>
      <c r="AG3" s="40" t="s">
        <v>15</v>
      </c>
      <c r="AH3" s="40" t="s">
        <v>11</v>
      </c>
      <c r="AI3" s="40" t="s">
        <v>16</v>
      </c>
      <c r="AJ3" s="40" t="s">
        <v>243</v>
      </c>
      <c r="AK3" s="40" t="s">
        <v>13</v>
      </c>
      <c r="AL3" s="40" t="s">
        <v>14</v>
      </c>
      <c r="AM3" s="40" t="s">
        <v>10</v>
      </c>
      <c r="AN3" s="40" t="s">
        <v>11</v>
      </c>
      <c r="AO3" s="40" t="s">
        <v>16</v>
      </c>
      <c r="AP3" s="40" t="s">
        <v>243</v>
      </c>
      <c r="AQ3" s="40" t="s">
        <v>13</v>
      </c>
      <c r="AR3" s="40" t="s">
        <v>14</v>
      </c>
      <c r="AS3" s="40" t="s">
        <v>10</v>
      </c>
      <c r="AT3" s="40" t="s">
        <v>11</v>
      </c>
      <c r="AU3" s="40" t="s">
        <v>16</v>
      </c>
      <c r="AV3" s="40" t="s">
        <v>243</v>
      </c>
      <c r="AW3" s="40" t="s">
        <v>13</v>
      </c>
      <c r="AX3" s="40" t="s">
        <v>14</v>
      </c>
      <c r="AY3" s="40" t="s">
        <v>10</v>
      </c>
    </row>
    <row r="4" spans="1:51" s="1" customFormat="1">
      <c r="A4" s="42" t="s">
        <v>64</v>
      </c>
      <c r="B4" s="43" t="s">
        <v>300</v>
      </c>
      <c r="C4" s="42" t="s">
        <v>17</v>
      </c>
      <c r="D4" s="42" t="s">
        <v>65</v>
      </c>
      <c r="E4" s="42" t="s">
        <v>18</v>
      </c>
      <c r="F4" s="42" t="s">
        <v>19</v>
      </c>
      <c r="G4" s="44" t="s">
        <v>20</v>
      </c>
      <c r="H4" s="44" t="s">
        <v>21</v>
      </c>
      <c r="I4" s="44" t="s">
        <v>22</v>
      </c>
      <c r="J4" s="44" t="s">
        <v>23</v>
      </c>
      <c r="K4" s="44" t="s">
        <v>24</v>
      </c>
      <c r="L4" s="44" t="s">
        <v>25</v>
      </c>
      <c r="M4" s="44" t="s">
        <v>26</v>
      </c>
      <c r="N4" s="44" t="s">
        <v>27</v>
      </c>
      <c r="O4" s="44" t="s">
        <v>28</v>
      </c>
      <c r="P4" s="44" t="s">
        <v>67</v>
      </c>
      <c r="Q4" s="44" t="s">
        <v>29</v>
      </c>
      <c r="R4" s="44" t="s">
        <v>68</v>
      </c>
      <c r="S4" s="44" t="s">
        <v>30</v>
      </c>
      <c r="T4" s="44" t="s">
        <v>31</v>
      </c>
      <c r="U4" s="44" t="s">
        <v>32</v>
      </c>
      <c r="V4" s="44" t="s">
        <v>33</v>
      </c>
      <c r="W4" s="44" t="s">
        <v>34</v>
      </c>
      <c r="X4" s="44" t="s">
        <v>35</v>
      </c>
      <c r="Y4" s="44" t="s">
        <v>36</v>
      </c>
      <c r="Z4" s="44" t="s">
        <v>37</v>
      </c>
      <c r="AA4" s="44" t="s">
        <v>38</v>
      </c>
      <c r="AB4" s="44" t="s">
        <v>39</v>
      </c>
      <c r="AC4" s="44" t="s">
        <v>40</v>
      </c>
      <c r="AD4" s="44" t="s">
        <v>41</v>
      </c>
      <c r="AE4" s="44" t="s">
        <v>42</v>
      </c>
      <c r="AF4" s="44" t="s">
        <v>43</v>
      </c>
      <c r="AG4" s="42" t="s">
        <v>44</v>
      </c>
      <c r="AH4" s="42" t="s">
        <v>45</v>
      </c>
      <c r="AI4" s="42" t="s">
        <v>46</v>
      </c>
      <c r="AJ4" s="42" t="s">
        <v>47</v>
      </c>
      <c r="AK4" s="42" t="s">
        <v>48</v>
      </c>
      <c r="AL4" s="42" t="s">
        <v>49</v>
      </c>
      <c r="AM4" s="42" t="s">
        <v>50</v>
      </c>
      <c r="AN4" s="42" t="s">
        <v>51</v>
      </c>
      <c r="AO4" s="42" t="s">
        <v>54</v>
      </c>
      <c r="AP4" s="42" t="s">
        <v>55</v>
      </c>
      <c r="AQ4" s="42" t="s">
        <v>56</v>
      </c>
      <c r="AR4" s="42" t="s">
        <v>57</v>
      </c>
      <c r="AS4" s="42" t="s">
        <v>58</v>
      </c>
      <c r="AT4" s="42" t="s">
        <v>59</v>
      </c>
      <c r="AU4" s="42" t="s">
        <v>60</v>
      </c>
      <c r="AV4" s="42" t="s">
        <v>61</v>
      </c>
      <c r="AW4" s="42" t="s">
        <v>62</v>
      </c>
      <c r="AX4" s="42" t="s">
        <v>63</v>
      </c>
      <c r="AY4" s="42" t="s">
        <v>294</v>
      </c>
    </row>
    <row r="5" spans="1:51" s="1" customFormat="1">
      <c r="A5" s="11" t="s">
        <v>69</v>
      </c>
      <c r="B5" s="21"/>
      <c r="C5" s="22"/>
      <c r="D5" s="21"/>
      <c r="E5" s="21"/>
      <c r="F5" s="23"/>
      <c r="G5" s="21"/>
      <c r="H5" s="38"/>
      <c r="I5" s="2"/>
      <c r="J5" s="24"/>
      <c r="K5" s="24"/>
      <c r="L5" s="24"/>
      <c r="M5" s="24"/>
      <c r="N5" s="24"/>
      <c r="O5" s="25"/>
      <c r="P5" s="24"/>
      <c r="Q5" s="24"/>
      <c r="R5" s="24"/>
      <c r="S5" s="24"/>
      <c r="T5" s="24"/>
      <c r="U5" s="25"/>
      <c r="V5" s="25"/>
      <c r="W5" s="25"/>
      <c r="X5" s="25"/>
      <c r="Y5" s="25"/>
      <c r="Z5" s="25"/>
      <c r="AA5" s="25"/>
      <c r="AB5" s="24"/>
      <c r="AC5" s="24"/>
      <c r="AD5" s="24"/>
      <c r="AE5" s="24"/>
      <c r="AF5" s="24"/>
      <c r="AG5" s="25"/>
      <c r="AH5" s="24"/>
      <c r="AI5" s="24"/>
      <c r="AJ5" s="24"/>
      <c r="AK5" s="24"/>
      <c r="AL5" s="24"/>
      <c r="AM5" s="25"/>
      <c r="AN5" s="24"/>
      <c r="AO5" s="24"/>
      <c r="AP5" s="24"/>
      <c r="AQ5" s="24"/>
      <c r="AR5" s="24"/>
      <c r="AS5" s="25"/>
      <c r="AT5" s="24"/>
      <c r="AU5" s="24"/>
      <c r="AV5" s="24"/>
      <c r="AW5" s="24"/>
      <c r="AX5" s="24"/>
      <c r="AY5" s="25"/>
    </row>
    <row r="6" spans="1:51" ht="25.5">
      <c r="A6" s="11" t="s">
        <v>70</v>
      </c>
      <c r="B6" s="21"/>
      <c r="C6" s="22"/>
      <c r="D6" s="21"/>
      <c r="E6" s="21"/>
      <c r="F6" s="23"/>
      <c r="G6" s="21"/>
      <c r="H6" s="38"/>
      <c r="I6" s="2"/>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row>
    <row r="7" spans="1:51" ht="89.25">
      <c r="A7" s="11" t="s">
        <v>71</v>
      </c>
      <c r="B7" s="12" t="s">
        <v>72</v>
      </c>
      <c r="C7" s="10" t="s">
        <v>73</v>
      </c>
      <c r="D7" s="13" t="s">
        <v>74</v>
      </c>
      <c r="E7" s="13" t="s">
        <v>75</v>
      </c>
      <c r="F7" s="46">
        <v>9</v>
      </c>
      <c r="G7" s="46">
        <v>15</v>
      </c>
      <c r="H7" s="46" t="s">
        <v>76</v>
      </c>
      <c r="I7" s="12"/>
      <c r="J7" s="18"/>
      <c r="K7" s="18"/>
      <c r="L7" s="18"/>
      <c r="M7" s="18"/>
      <c r="N7" s="18"/>
      <c r="O7" s="18">
        <f t="shared" ref="O7:O35" si="0">SUM(J7:N7)</f>
        <v>0</v>
      </c>
      <c r="P7" s="18"/>
      <c r="Q7" s="18"/>
      <c r="R7" s="18"/>
      <c r="S7" s="18"/>
      <c r="T7" s="18"/>
      <c r="U7" s="18">
        <f t="shared" ref="U7:U21" si="1">SUM(P7:T7)</f>
        <v>0</v>
      </c>
      <c r="V7" s="18"/>
      <c r="W7" s="18"/>
      <c r="X7" s="18"/>
      <c r="Y7" s="18"/>
      <c r="Z7" s="18"/>
      <c r="AA7" s="18">
        <f>SUM(V7:Z7)</f>
        <v>0</v>
      </c>
      <c r="AB7" s="18"/>
      <c r="AC7" s="18"/>
      <c r="AD7" s="18"/>
      <c r="AE7" s="18"/>
      <c r="AF7" s="18"/>
      <c r="AG7" s="18">
        <f t="shared" ref="AG7:AG17" si="2">SUM(AB7:AF7)</f>
        <v>0</v>
      </c>
      <c r="AH7" s="27">
        <v>750000</v>
      </c>
      <c r="AI7" s="18"/>
      <c r="AJ7" s="18"/>
      <c r="AK7" s="18"/>
      <c r="AL7" s="18"/>
      <c r="AM7" s="27">
        <v>750000</v>
      </c>
      <c r="AN7" s="27"/>
      <c r="AO7" s="18"/>
      <c r="AP7" s="18"/>
      <c r="AQ7" s="18"/>
      <c r="AR7" s="18"/>
      <c r="AS7" s="18">
        <f t="shared" ref="AS7:AS35" si="3">SUM(AN7:AR7)</f>
        <v>0</v>
      </c>
      <c r="AT7" s="27">
        <v>750000</v>
      </c>
      <c r="AU7" s="18"/>
      <c r="AV7" s="18"/>
      <c r="AW7" s="18"/>
      <c r="AX7" s="18"/>
      <c r="AY7" s="19">
        <f>SUM(AT7:AX7)</f>
        <v>750000</v>
      </c>
    </row>
    <row r="8" spans="1:51" ht="102">
      <c r="A8" s="33" t="s">
        <v>77</v>
      </c>
      <c r="B8" s="17" t="s">
        <v>78</v>
      </c>
      <c r="C8" s="10" t="s">
        <v>79</v>
      </c>
      <c r="D8" s="13" t="s">
        <v>80</v>
      </c>
      <c r="E8" s="45" t="s">
        <v>296</v>
      </c>
      <c r="F8" s="46">
        <v>9</v>
      </c>
      <c r="G8" s="46">
        <v>15</v>
      </c>
      <c r="H8" s="46" t="s">
        <v>76</v>
      </c>
      <c r="I8" s="17"/>
      <c r="J8" s="18"/>
      <c r="K8" s="18"/>
      <c r="L8" s="18"/>
      <c r="M8" s="18"/>
      <c r="N8" s="18"/>
      <c r="O8" s="18">
        <f t="shared" si="0"/>
        <v>0</v>
      </c>
      <c r="P8" s="18">
        <v>117000</v>
      </c>
      <c r="Q8" s="18"/>
      <c r="R8" s="18"/>
      <c r="S8" s="18"/>
      <c r="T8" s="18"/>
      <c r="U8" s="19">
        <f t="shared" si="1"/>
        <v>117000</v>
      </c>
      <c r="V8" s="18">
        <v>117000</v>
      </c>
      <c r="W8" s="18"/>
      <c r="X8" s="18"/>
      <c r="Y8" s="18"/>
      <c r="Z8" s="18"/>
      <c r="AA8" s="19">
        <f>SUM(V8:Z8)</f>
        <v>117000</v>
      </c>
      <c r="AB8" s="18">
        <v>117000</v>
      </c>
      <c r="AC8" s="18"/>
      <c r="AD8" s="18"/>
      <c r="AE8" s="18"/>
      <c r="AF8" s="18"/>
      <c r="AG8" s="19">
        <f t="shared" si="2"/>
        <v>117000</v>
      </c>
      <c r="AH8" s="18">
        <f>SUM(P8,V8,AB8)</f>
        <v>351000</v>
      </c>
      <c r="AI8" s="18"/>
      <c r="AJ8" s="18"/>
      <c r="AK8" s="18"/>
      <c r="AL8" s="18"/>
      <c r="AM8" s="19">
        <f>+AG8+AA8+U8+O8</f>
        <v>351000</v>
      </c>
      <c r="AN8" s="18">
        <v>352000</v>
      </c>
      <c r="AO8" s="18"/>
      <c r="AP8" s="18"/>
      <c r="AQ8" s="18"/>
      <c r="AR8" s="18"/>
      <c r="AS8" s="19">
        <f t="shared" si="3"/>
        <v>352000</v>
      </c>
      <c r="AT8" s="18">
        <f>+AN8+AH8</f>
        <v>703000</v>
      </c>
      <c r="AU8" s="18"/>
      <c r="AV8" s="18"/>
      <c r="AW8" s="18"/>
      <c r="AX8" s="18"/>
      <c r="AY8" s="19">
        <f t="shared" ref="AY8:AY28" si="4">AS8+AM8</f>
        <v>703000</v>
      </c>
    </row>
    <row r="9" spans="1:51" ht="153">
      <c r="A9" s="11" t="s">
        <v>81</v>
      </c>
      <c r="B9" s="12" t="s">
        <v>82</v>
      </c>
      <c r="C9" s="10" t="s">
        <v>83</v>
      </c>
      <c r="D9" s="13" t="s">
        <v>84</v>
      </c>
      <c r="E9" s="13" t="s">
        <v>273</v>
      </c>
      <c r="F9" s="46">
        <v>9</v>
      </c>
      <c r="G9" s="46">
        <v>15</v>
      </c>
      <c r="H9" s="46" t="s">
        <v>76</v>
      </c>
      <c r="I9" s="12"/>
      <c r="J9" s="18"/>
      <c r="K9" s="18"/>
      <c r="L9" s="18"/>
      <c r="M9" s="18"/>
      <c r="N9" s="18"/>
      <c r="O9" s="18">
        <f t="shared" si="0"/>
        <v>0</v>
      </c>
      <c r="P9" s="18"/>
      <c r="Q9" s="18"/>
      <c r="R9" s="18"/>
      <c r="S9" s="18"/>
      <c r="T9" s="18"/>
      <c r="U9" s="18">
        <f t="shared" si="1"/>
        <v>0</v>
      </c>
      <c r="V9" s="18"/>
      <c r="W9" s="18"/>
      <c r="X9" s="18"/>
      <c r="Y9" s="18"/>
      <c r="Z9" s="18"/>
      <c r="AA9" s="18">
        <f t="shared" ref="AA9:AA18" si="5">SUM(V9:Z9)</f>
        <v>0</v>
      </c>
      <c r="AB9" s="18"/>
      <c r="AC9" s="18"/>
      <c r="AD9" s="18"/>
      <c r="AE9" s="18"/>
      <c r="AF9" s="18"/>
      <c r="AG9" s="18">
        <f t="shared" si="2"/>
        <v>0</v>
      </c>
      <c r="AH9" s="30"/>
      <c r="AI9" s="18"/>
      <c r="AJ9" s="18"/>
      <c r="AK9" s="27">
        <v>75048.574999999997</v>
      </c>
      <c r="AL9" s="18"/>
      <c r="AM9" s="27">
        <v>75048.574999999997</v>
      </c>
      <c r="AN9" s="18"/>
      <c r="AO9" s="18"/>
      <c r="AP9" s="18"/>
      <c r="AQ9" s="18"/>
      <c r="AR9" s="18"/>
      <c r="AS9" s="18">
        <f t="shared" si="3"/>
        <v>0</v>
      </c>
      <c r="AT9" s="30"/>
      <c r="AU9" s="18"/>
      <c r="AV9" s="18"/>
      <c r="AW9" s="27">
        <v>75048.574999999997</v>
      </c>
      <c r="AX9" s="18"/>
      <c r="AY9" s="19">
        <f t="shared" si="4"/>
        <v>75048.574999999997</v>
      </c>
    </row>
    <row r="10" spans="1:51" ht="89.25">
      <c r="A10" s="11" t="s">
        <v>85</v>
      </c>
      <c r="B10" s="12" t="s">
        <v>82</v>
      </c>
      <c r="C10" s="10" t="s">
        <v>86</v>
      </c>
      <c r="D10" s="13" t="s">
        <v>80</v>
      </c>
      <c r="E10" s="13" t="s">
        <v>274</v>
      </c>
      <c r="F10" s="46">
        <v>9</v>
      </c>
      <c r="G10" s="46">
        <v>15</v>
      </c>
      <c r="H10" s="46" t="s">
        <v>76</v>
      </c>
      <c r="I10" s="12"/>
      <c r="J10" s="18"/>
      <c r="K10" s="18"/>
      <c r="L10" s="18"/>
      <c r="M10" s="18"/>
      <c r="N10" s="27"/>
      <c r="O10" s="18">
        <f t="shared" si="0"/>
        <v>0</v>
      </c>
      <c r="P10" s="18"/>
      <c r="Q10" s="18"/>
      <c r="R10" s="18"/>
      <c r="S10" s="18"/>
      <c r="T10" s="18"/>
      <c r="U10" s="19">
        <f t="shared" si="1"/>
        <v>0</v>
      </c>
      <c r="V10" s="18"/>
      <c r="W10" s="18"/>
      <c r="X10" s="18"/>
      <c r="Y10" s="18"/>
      <c r="Z10" s="18"/>
      <c r="AA10" s="18">
        <f t="shared" si="5"/>
        <v>0</v>
      </c>
      <c r="AB10" s="18"/>
      <c r="AC10" s="18"/>
      <c r="AD10" s="18"/>
      <c r="AE10" s="18"/>
      <c r="AF10" s="18"/>
      <c r="AG10" s="19">
        <f t="shared" si="2"/>
        <v>0</v>
      </c>
      <c r="AH10" s="30"/>
      <c r="AI10" s="18"/>
      <c r="AJ10" s="18"/>
      <c r="AK10" s="27">
        <v>1402473.16</v>
      </c>
      <c r="AL10" s="18"/>
      <c r="AM10" s="27">
        <v>1402473.16</v>
      </c>
      <c r="AN10" s="18"/>
      <c r="AO10" s="18"/>
      <c r="AP10" s="18"/>
      <c r="AQ10" s="18"/>
      <c r="AR10" s="18"/>
      <c r="AS10" s="18">
        <f t="shared" si="3"/>
        <v>0</v>
      </c>
      <c r="AT10" s="30"/>
      <c r="AU10" s="18"/>
      <c r="AV10" s="18"/>
      <c r="AW10" s="27">
        <v>1402473.16</v>
      </c>
      <c r="AX10" s="18"/>
      <c r="AY10" s="27">
        <v>1402473.16</v>
      </c>
    </row>
    <row r="11" spans="1:51" ht="89.25">
      <c r="A11" s="11" t="s">
        <v>87</v>
      </c>
      <c r="B11" s="12" t="s">
        <v>82</v>
      </c>
      <c r="C11" s="13" t="s">
        <v>262</v>
      </c>
      <c r="D11" s="13" t="s">
        <v>84</v>
      </c>
      <c r="E11" s="13" t="s">
        <v>275</v>
      </c>
      <c r="F11" s="46">
        <v>9</v>
      </c>
      <c r="G11" s="46">
        <v>15</v>
      </c>
      <c r="H11" s="46" t="s">
        <v>76</v>
      </c>
      <c r="I11" s="12"/>
      <c r="J11" s="18"/>
      <c r="K11" s="18"/>
      <c r="L11" s="18"/>
      <c r="M11" s="18"/>
      <c r="N11" s="18"/>
      <c r="O11" s="18">
        <f t="shared" si="0"/>
        <v>0</v>
      </c>
      <c r="P11" s="18">
        <v>249476.4</v>
      </c>
      <c r="Q11" s="18"/>
      <c r="R11" s="18"/>
      <c r="S11" s="18"/>
      <c r="T11" s="18"/>
      <c r="U11" s="18">
        <f t="shared" si="1"/>
        <v>249476.4</v>
      </c>
      <c r="V11" s="18"/>
      <c r="W11" s="18"/>
      <c r="X11" s="18"/>
      <c r="Y11" s="18"/>
      <c r="Z11" s="18"/>
      <c r="AA11" s="18">
        <f t="shared" si="5"/>
        <v>0</v>
      </c>
      <c r="AB11" s="18"/>
      <c r="AC11" s="18"/>
      <c r="AD11" s="18"/>
      <c r="AE11" s="18"/>
      <c r="AF11" s="18"/>
      <c r="AG11" s="18">
        <f t="shared" si="2"/>
        <v>0</v>
      </c>
      <c r="AH11" s="27">
        <v>249476.4</v>
      </c>
      <c r="AI11" s="18"/>
      <c r="AJ11" s="18"/>
      <c r="AK11" s="18"/>
      <c r="AL11" s="18"/>
      <c r="AM11" s="27">
        <v>249476.4</v>
      </c>
      <c r="AN11" s="18"/>
      <c r="AO11" s="18"/>
      <c r="AP11" s="18"/>
      <c r="AQ11" s="18"/>
      <c r="AR11" s="18"/>
      <c r="AS11" s="18">
        <f t="shared" si="3"/>
        <v>0</v>
      </c>
      <c r="AT11" s="27">
        <v>249476.4</v>
      </c>
      <c r="AU11" s="18"/>
      <c r="AV11" s="18"/>
      <c r="AW11" s="18"/>
      <c r="AX11" s="18"/>
      <c r="AY11" s="19">
        <f t="shared" si="4"/>
        <v>249476.4</v>
      </c>
    </row>
    <row r="12" spans="1:51" ht="89.25">
      <c r="A12" s="11" t="s">
        <v>88</v>
      </c>
      <c r="B12" s="12" t="s">
        <v>82</v>
      </c>
      <c r="C12" s="10" t="s">
        <v>89</v>
      </c>
      <c r="D12" s="13" t="s">
        <v>84</v>
      </c>
      <c r="E12" s="13" t="s">
        <v>75</v>
      </c>
      <c r="F12" s="46">
        <v>9</v>
      </c>
      <c r="G12" s="46">
        <v>15</v>
      </c>
      <c r="H12" s="46" t="s">
        <v>76</v>
      </c>
      <c r="I12" s="12"/>
      <c r="J12" s="18"/>
      <c r="K12" s="18"/>
      <c r="L12" s="18"/>
      <c r="M12" s="18"/>
      <c r="N12" s="18"/>
      <c r="O12" s="18">
        <f t="shared" si="0"/>
        <v>0</v>
      </c>
      <c r="P12" s="18"/>
      <c r="Q12" s="18"/>
      <c r="R12" s="18"/>
      <c r="S12" s="18"/>
      <c r="T12" s="18"/>
      <c r="U12" s="18">
        <f t="shared" si="1"/>
        <v>0</v>
      </c>
      <c r="V12" s="18"/>
      <c r="W12" s="18"/>
      <c r="X12" s="18"/>
      <c r="Y12" s="18"/>
      <c r="Z12" s="18"/>
      <c r="AA12" s="18">
        <f t="shared" si="5"/>
        <v>0</v>
      </c>
      <c r="AB12" s="18"/>
      <c r="AC12" s="18"/>
      <c r="AD12" s="18"/>
      <c r="AE12" s="18"/>
      <c r="AF12" s="18"/>
      <c r="AG12" s="18">
        <f t="shared" si="2"/>
        <v>0</v>
      </c>
      <c r="AH12" s="27">
        <v>1282</v>
      </c>
      <c r="AI12" s="18"/>
      <c r="AJ12" s="18"/>
      <c r="AK12" s="18"/>
      <c r="AL12" s="18"/>
      <c r="AM12" s="27">
        <v>1282</v>
      </c>
      <c r="AN12" s="18"/>
      <c r="AO12" s="18"/>
      <c r="AP12" s="18"/>
      <c r="AQ12" s="18"/>
      <c r="AR12" s="18"/>
      <c r="AS12" s="18">
        <f t="shared" si="3"/>
        <v>0</v>
      </c>
      <c r="AT12" s="27">
        <v>1282</v>
      </c>
      <c r="AU12" s="18"/>
      <c r="AV12" s="18"/>
      <c r="AW12" s="18"/>
      <c r="AX12" s="18"/>
      <c r="AY12" s="19">
        <f t="shared" si="4"/>
        <v>1282</v>
      </c>
    </row>
    <row r="13" spans="1:51" ht="89.25">
      <c r="A13" s="11" t="s">
        <v>90</v>
      </c>
      <c r="B13" s="12" t="s">
        <v>82</v>
      </c>
      <c r="C13" s="13" t="s">
        <v>91</v>
      </c>
      <c r="D13" s="13" t="s">
        <v>84</v>
      </c>
      <c r="E13" s="13" t="s">
        <v>275</v>
      </c>
      <c r="F13" s="46">
        <v>9</v>
      </c>
      <c r="G13" s="46">
        <v>15</v>
      </c>
      <c r="H13" s="46" t="s">
        <v>76</v>
      </c>
      <c r="I13" s="12"/>
      <c r="J13" s="18"/>
      <c r="K13" s="18"/>
      <c r="L13" s="18"/>
      <c r="M13" s="18"/>
      <c r="N13" s="18"/>
      <c r="O13" s="18">
        <f t="shared" si="0"/>
        <v>0</v>
      </c>
      <c r="P13" s="18"/>
      <c r="Q13" s="18"/>
      <c r="R13" s="18"/>
      <c r="S13" s="18"/>
      <c r="T13" s="18"/>
      <c r="U13" s="18">
        <f t="shared" si="1"/>
        <v>0</v>
      </c>
      <c r="V13" s="18"/>
      <c r="W13" s="18"/>
      <c r="X13" s="18"/>
      <c r="Y13" s="18"/>
      <c r="Z13" s="18"/>
      <c r="AA13" s="18">
        <f t="shared" si="5"/>
        <v>0</v>
      </c>
      <c r="AB13" s="18"/>
      <c r="AC13" s="18"/>
      <c r="AD13" s="18"/>
      <c r="AE13" s="18"/>
      <c r="AF13" s="18"/>
      <c r="AG13" s="18">
        <f t="shared" si="2"/>
        <v>0</v>
      </c>
      <c r="AH13" s="27">
        <v>310</v>
      </c>
      <c r="AI13" s="18"/>
      <c r="AJ13" s="18"/>
      <c r="AK13" s="18"/>
      <c r="AL13" s="18"/>
      <c r="AM13" s="27">
        <v>310</v>
      </c>
      <c r="AN13" s="18"/>
      <c r="AO13" s="18"/>
      <c r="AP13" s="18"/>
      <c r="AQ13" s="18"/>
      <c r="AR13" s="18"/>
      <c r="AS13" s="18">
        <f t="shared" si="3"/>
        <v>0</v>
      </c>
      <c r="AT13" s="27">
        <v>310</v>
      </c>
      <c r="AU13" s="18"/>
      <c r="AV13" s="18"/>
      <c r="AW13" s="18"/>
      <c r="AX13" s="18"/>
      <c r="AY13" s="19">
        <f t="shared" si="4"/>
        <v>310</v>
      </c>
    </row>
    <row r="14" spans="1:51" ht="153">
      <c r="A14" s="11" t="s">
        <v>92</v>
      </c>
      <c r="B14" s="12" t="s">
        <v>82</v>
      </c>
      <c r="C14" s="10" t="s">
        <v>93</v>
      </c>
      <c r="D14" s="13" t="s">
        <v>80</v>
      </c>
      <c r="E14" s="13" t="s">
        <v>276</v>
      </c>
      <c r="F14" s="46">
        <v>9</v>
      </c>
      <c r="G14" s="46">
        <v>15</v>
      </c>
      <c r="H14" s="46" t="s">
        <v>76</v>
      </c>
      <c r="I14" s="12"/>
      <c r="J14" s="18"/>
      <c r="K14" s="18"/>
      <c r="L14" s="18"/>
      <c r="M14" s="18"/>
      <c r="N14" s="18"/>
      <c r="O14" s="18">
        <f t="shared" si="0"/>
        <v>0</v>
      </c>
      <c r="P14" s="18"/>
      <c r="Q14" s="18"/>
      <c r="R14" s="18"/>
      <c r="S14" s="18"/>
      <c r="T14" s="18"/>
      <c r="U14" s="18">
        <f t="shared" si="1"/>
        <v>0</v>
      </c>
      <c r="V14" s="18"/>
      <c r="W14" s="18"/>
      <c r="X14" s="18"/>
      <c r="Y14" s="18"/>
      <c r="Z14" s="18"/>
      <c r="AA14" s="19">
        <f>SUM(V14:Z14)</f>
        <v>0</v>
      </c>
      <c r="AB14" s="18"/>
      <c r="AC14" s="18"/>
      <c r="AD14" s="18"/>
      <c r="AE14" s="18"/>
      <c r="AF14" s="18"/>
      <c r="AG14" s="19">
        <f t="shared" si="2"/>
        <v>0</v>
      </c>
      <c r="AH14" s="27">
        <v>355</v>
      </c>
      <c r="AI14" s="18"/>
      <c r="AJ14" s="18"/>
      <c r="AK14" s="18"/>
      <c r="AL14" s="18"/>
      <c r="AM14" s="27">
        <v>355</v>
      </c>
      <c r="AN14" s="18"/>
      <c r="AO14" s="18"/>
      <c r="AP14" s="18"/>
      <c r="AQ14" s="18"/>
      <c r="AR14" s="18"/>
      <c r="AS14" s="18">
        <f t="shared" si="3"/>
        <v>0</v>
      </c>
      <c r="AT14" s="27">
        <v>355</v>
      </c>
      <c r="AU14" s="18"/>
      <c r="AV14" s="18"/>
      <c r="AW14" s="18"/>
      <c r="AX14" s="18"/>
      <c r="AY14" s="19">
        <f t="shared" si="4"/>
        <v>355</v>
      </c>
    </row>
    <row r="15" spans="1:51" ht="127.5">
      <c r="A15" s="11" t="s">
        <v>94</v>
      </c>
      <c r="B15" s="12" t="s">
        <v>82</v>
      </c>
      <c r="C15" s="10" t="s">
        <v>95</v>
      </c>
      <c r="D15" s="13" t="s">
        <v>84</v>
      </c>
      <c r="E15" s="13" t="s">
        <v>75</v>
      </c>
      <c r="F15" s="46">
        <v>9</v>
      </c>
      <c r="G15" s="46">
        <v>15</v>
      </c>
      <c r="H15" s="46" t="s">
        <v>76</v>
      </c>
      <c r="I15" s="12"/>
      <c r="J15" s="18"/>
      <c r="K15" s="18"/>
      <c r="L15" s="18"/>
      <c r="M15" s="18"/>
      <c r="N15" s="18"/>
      <c r="O15" s="18">
        <f t="shared" si="0"/>
        <v>0</v>
      </c>
      <c r="P15" s="18"/>
      <c r="Q15" s="18"/>
      <c r="R15" s="18"/>
      <c r="S15" s="18"/>
      <c r="T15" s="18"/>
      <c r="U15" s="18">
        <f t="shared" si="1"/>
        <v>0</v>
      </c>
      <c r="V15" s="18"/>
      <c r="W15" s="18"/>
      <c r="X15" s="18"/>
      <c r="Y15" s="18"/>
      <c r="Z15" s="18"/>
      <c r="AA15" s="18">
        <f t="shared" si="5"/>
        <v>0</v>
      </c>
      <c r="AB15" s="18"/>
      <c r="AC15" s="18"/>
      <c r="AD15" s="18"/>
      <c r="AE15" s="18"/>
      <c r="AF15" s="18"/>
      <c r="AG15" s="18">
        <f t="shared" si="2"/>
        <v>0</v>
      </c>
      <c r="AH15" s="27">
        <v>400</v>
      </c>
      <c r="AI15" s="18"/>
      <c r="AJ15" s="18"/>
      <c r="AK15" s="18"/>
      <c r="AL15" s="18"/>
      <c r="AM15" s="27">
        <v>400</v>
      </c>
      <c r="AN15" s="18"/>
      <c r="AO15" s="18"/>
      <c r="AP15" s="18"/>
      <c r="AQ15" s="18"/>
      <c r="AR15" s="18"/>
      <c r="AS15" s="18">
        <f t="shared" si="3"/>
        <v>0</v>
      </c>
      <c r="AT15" s="27">
        <v>400</v>
      </c>
      <c r="AU15" s="18"/>
      <c r="AV15" s="18"/>
      <c r="AW15" s="18"/>
      <c r="AX15" s="18"/>
      <c r="AY15" s="19">
        <f t="shared" si="4"/>
        <v>400</v>
      </c>
    </row>
    <row r="16" spans="1:51" ht="140.25">
      <c r="A16" s="11" t="s">
        <v>96</v>
      </c>
      <c r="B16" s="12" t="s">
        <v>82</v>
      </c>
      <c r="C16" s="10" t="s">
        <v>97</v>
      </c>
      <c r="D16" s="13" t="s">
        <v>84</v>
      </c>
      <c r="E16" s="13" t="s">
        <v>277</v>
      </c>
      <c r="F16" s="46">
        <v>9</v>
      </c>
      <c r="G16" s="46">
        <v>15</v>
      </c>
      <c r="H16" s="46" t="s">
        <v>76</v>
      </c>
      <c r="I16" s="12"/>
      <c r="J16" s="18"/>
      <c r="K16" s="18"/>
      <c r="L16" s="18"/>
      <c r="M16" s="18"/>
      <c r="N16" s="18"/>
      <c r="O16" s="18">
        <f t="shared" si="0"/>
        <v>0</v>
      </c>
      <c r="P16" s="18"/>
      <c r="Q16" s="18"/>
      <c r="R16" s="18"/>
      <c r="S16" s="18"/>
      <c r="T16" s="18"/>
      <c r="U16" s="18">
        <f t="shared" si="1"/>
        <v>0</v>
      </c>
      <c r="V16" s="18"/>
      <c r="W16" s="18"/>
      <c r="X16" s="18"/>
      <c r="Y16" s="18"/>
      <c r="Z16" s="18"/>
      <c r="AA16" s="18">
        <f t="shared" si="5"/>
        <v>0</v>
      </c>
      <c r="AB16" s="18"/>
      <c r="AC16" s="18"/>
      <c r="AD16" s="18"/>
      <c r="AE16" s="18"/>
      <c r="AF16" s="18"/>
      <c r="AG16" s="18">
        <f t="shared" si="2"/>
        <v>0</v>
      </c>
      <c r="AH16" s="27">
        <v>465</v>
      </c>
      <c r="AI16" s="18"/>
      <c r="AJ16" s="18"/>
      <c r="AK16" s="18"/>
      <c r="AL16" s="18"/>
      <c r="AM16" s="27">
        <v>465</v>
      </c>
      <c r="AN16" s="18"/>
      <c r="AO16" s="18"/>
      <c r="AP16" s="18"/>
      <c r="AQ16" s="18"/>
      <c r="AR16" s="18"/>
      <c r="AS16" s="18">
        <f t="shared" si="3"/>
        <v>0</v>
      </c>
      <c r="AT16" s="27">
        <v>465</v>
      </c>
      <c r="AU16" s="18"/>
      <c r="AV16" s="18"/>
      <c r="AW16" s="18"/>
      <c r="AX16" s="18"/>
      <c r="AY16" s="19">
        <f t="shared" si="4"/>
        <v>465</v>
      </c>
    </row>
    <row r="17" spans="1:51" ht="127.5">
      <c r="A17" s="11" t="s">
        <v>98</v>
      </c>
      <c r="B17" s="12" t="s">
        <v>82</v>
      </c>
      <c r="C17" s="10" t="s">
        <v>99</v>
      </c>
      <c r="D17" s="13" t="s">
        <v>80</v>
      </c>
      <c r="E17" s="13" t="s">
        <v>278</v>
      </c>
      <c r="F17" s="46">
        <v>9</v>
      </c>
      <c r="G17" s="46">
        <v>15</v>
      </c>
      <c r="H17" s="46" t="s">
        <v>76</v>
      </c>
      <c r="I17" s="12"/>
      <c r="J17" s="18"/>
      <c r="K17" s="18"/>
      <c r="L17" s="18"/>
      <c r="M17" s="18"/>
      <c r="N17" s="18"/>
      <c r="O17" s="18">
        <f t="shared" si="0"/>
        <v>0</v>
      </c>
      <c r="P17" s="18"/>
      <c r="Q17" s="18"/>
      <c r="R17" s="18"/>
      <c r="S17" s="18"/>
      <c r="T17" s="18"/>
      <c r="U17" s="19">
        <f t="shared" si="1"/>
        <v>0</v>
      </c>
      <c r="V17" s="18"/>
      <c r="W17" s="18"/>
      <c r="X17" s="18"/>
      <c r="Y17" s="18"/>
      <c r="Z17" s="18"/>
      <c r="AA17" s="19">
        <f>SUM(V17:Z17)</f>
        <v>0</v>
      </c>
      <c r="AB17" s="18"/>
      <c r="AC17" s="18"/>
      <c r="AD17" s="18"/>
      <c r="AE17" s="18"/>
      <c r="AF17" s="18"/>
      <c r="AG17" s="19">
        <f t="shared" si="2"/>
        <v>0</v>
      </c>
      <c r="AH17" s="27">
        <v>63800</v>
      </c>
      <c r="AI17" s="18"/>
      <c r="AJ17" s="18"/>
      <c r="AK17" s="18"/>
      <c r="AL17" s="18"/>
      <c r="AM17" s="27">
        <v>63800</v>
      </c>
      <c r="AN17" s="18"/>
      <c r="AO17" s="18"/>
      <c r="AP17" s="18"/>
      <c r="AQ17" s="18"/>
      <c r="AR17" s="18"/>
      <c r="AS17" s="18">
        <f t="shared" si="3"/>
        <v>0</v>
      </c>
      <c r="AT17" s="27">
        <v>63800</v>
      </c>
      <c r="AU17" s="18"/>
      <c r="AV17" s="18"/>
      <c r="AW17" s="18"/>
      <c r="AX17" s="18"/>
      <c r="AY17" s="19">
        <f t="shared" si="4"/>
        <v>63800</v>
      </c>
    </row>
    <row r="18" spans="1:51" ht="89.25">
      <c r="A18" s="11" t="s">
        <v>100</v>
      </c>
      <c r="B18" s="12" t="s">
        <v>82</v>
      </c>
      <c r="C18" s="13" t="s">
        <v>101</v>
      </c>
      <c r="D18" s="13" t="s">
        <v>84</v>
      </c>
      <c r="E18" s="13" t="s">
        <v>75</v>
      </c>
      <c r="F18" s="46">
        <v>9</v>
      </c>
      <c r="G18" s="46">
        <v>15</v>
      </c>
      <c r="H18" s="46" t="s">
        <v>76</v>
      </c>
      <c r="I18" s="12"/>
      <c r="J18" s="18"/>
      <c r="K18" s="18"/>
      <c r="L18" s="18"/>
      <c r="M18" s="18"/>
      <c r="N18" s="18"/>
      <c r="O18" s="18">
        <f t="shared" si="0"/>
        <v>0</v>
      </c>
      <c r="P18" s="18"/>
      <c r="Q18" s="18"/>
      <c r="R18" s="18"/>
      <c r="S18" s="18"/>
      <c r="T18" s="18"/>
      <c r="U18" s="18">
        <f t="shared" si="1"/>
        <v>0</v>
      </c>
      <c r="V18" s="18"/>
      <c r="W18" s="18"/>
      <c r="X18" s="18"/>
      <c r="Y18" s="18"/>
      <c r="Z18" s="18"/>
      <c r="AA18" s="18">
        <f t="shared" si="5"/>
        <v>0</v>
      </c>
      <c r="AB18" s="18"/>
      <c r="AC18" s="18"/>
      <c r="AD18" s="18"/>
      <c r="AE18" s="18"/>
      <c r="AF18" s="18"/>
      <c r="AG18" s="18"/>
      <c r="AH18" s="27">
        <v>266000</v>
      </c>
      <c r="AI18" s="18"/>
      <c r="AJ18" s="18"/>
      <c r="AK18" s="18"/>
      <c r="AL18" s="18"/>
      <c r="AM18" s="27">
        <v>266000</v>
      </c>
      <c r="AN18" s="18"/>
      <c r="AO18" s="18"/>
      <c r="AP18" s="18"/>
      <c r="AQ18" s="18"/>
      <c r="AR18" s="18"/>
      <c r="AS18" s="18">
        <f t="shared" si="3"/>
        <v>0</v>
      </c>
      <c r="AT18" s="27">
        <v>266000</v>
      </c>
      <c r="AU18" s="18"/>
      <c r="AV18" s="18"/>
      <c r="AW18" s="18"/>
      <c r="AX18" s="18"/>
      <c r="AY18" s="19">
        <f t="shared" si="4"/>
        <v>266000</v>
      </c>
    </row>
    <row r="19" spans="1:51" ht="89.25">
      <c r="A19" s="11" t="s">
        <v>102</v>
      </c>
      <c r="B19" s="12" t="s">
        <v>82</v>
      </c>
      <c r="C19" s="10" t="s">
        <v>261</v>
      </c>
      <c r="D19" s="13" t="s">
        <v>103</v>
      </c>
      <c r="E19" s="13"/>
      <c r="F19" s="46">
        <v>9</v>
      </c>
      <c r="G19" s="46">
        <v>15</v>
      </c>
      <c r="H19" s="46" t="s">
        <v>76</v>
      </c>
      <c r="I19" s="12"/>
      <c r="J19" s="18"/>
      <c r="K19" s="18"/>
      <c r="L19" s="18"/>
      <c r="M19" s="18"/>
      <c r="N19" s="18"/>
      <c r="O19" s="18">
        <f t="shared" si="0"/>
        <v>0</v>
      </c>
      <c r="P19" s="18"/>
      <c r="Q19" s="18"/>
      <c r="R19" s="18"/>
      <c r="S19" s="18"/>
      <c r="T19" s="18"/>
      <c r="U19" s="18">
        <f t="shared" si="1"/>
        <v>0</v>
      </c>
      <c r="V19" s="18"/>
      <c r="W19" s="18"/>
      <c r="X19" s="18"/>
      <c r="Y19" s="18"/>
      <c r="Z19" s="18"/>
      <c r="AA19" s="18">
        <f>SUM(V19:Z19)</f>
        <v>0</v>
      </c>
      <c r="AB19" s="18"/>
      <c r="AC19" s="18"/>
      <c r="AD19" s="18"/>
      <c r="AE19" s="18"/>
      <c r="AF19" s="18"/>
      <c r="AG19" s="18">
        <f>SUM(AB19:AF19)</f>
        <v>0</v>
      </c>
      <c r="AH19" s="27">
        <v>220.03</v>
      </c>
      <c r="AI19" s="18"/>
      <c r="AJ19" s="18"/>
      <c r="AK19" s="18"/>
      <c r="AL19" s="18"/>
      <c r="AM19" s="27">
        <v>220.03</v>
      </c>
      <c r="AN19" s="18"/>
      <c r="AO19" s="18"/>
      <c r="AP19" s="18"/>
      <c r="AQ19" s="18"/>
      <c r="AR19" s="18"/>
      <c r="AS19" s="18">
        <f t="shared" si="3"/>
        <v>0</v>
      </c>
      <c r="AT19" s="27">
        <v>220.03</v>
      </c>
      <c r="AU19" s="18"/>
      <c r="AV19" s="18"/>
      <c r="AW19" s="18"/>
      <c r="AX19" s="18"/>
      <c r="AY19" s="19">
        <f t="shared" si="4"/>
        <v>220.03</v>
      </c>
    </row>
    <row r="20" spans="1:51" ht="178.5">
      <c r="A20" s="11" t="s">
        <v>104</v>
      </c>
      <c r="B20" s="12" t="s">
        <v>82</v>
      </c>
      <c r="C20" s="10" t="s">
        <v>105</v>
      </c>
      <c r="D20" s="13" t="s">
        <v>80</v>
      </c>
      <c r="E20" s="13" t="s">
        <v>279</v>
      </c>
      <c r="F20" s="46">
        <v>9</v>
      </c>
      <c r="G20" s="46">
        <v>15</v>
      </c>
      <c r="H20" s="46" t="s">
        <v>76</v>
      </c>
      <c r="I20" s="12"/>
      <c r="J20" s="18"/>
      <c r="K20" s="18"/>
      <c r="L20" s="18"/>
      <c r="M20" s="18"/>
      <c r="N20" s="18"/>
      <c r="O20" s="18">
        <f t="shared" si="0"/>
        <v>0</v>
      </c>
      <c r="P20" s="18"/>
      <c r="Q20" s="18"/>
      <c r="R20" s="18"/>
      <c r="S20" s="18"/>
      <c r="T20" s="18"/>
      <c r="U20" s="19">
        <f t="shared" si="1"/>
        <v>0</v>
      </c>
      <c r="V20" s="18"/>
      <c r="W20" s="18"/>
      <c r="X20" s="18"/>
      <c r="Y20" s="18"/>
      <c r="Z20" s="18"/>
      <c r="AA20" s="19">
        <f>SUM(V20:Z20)</f>
        <v>0</v>
      </c>
      <c r="AB20" s="18"/>
      <c r="AC20" s="18"/>
      <c r="AD20" s="18"/>
      <c r="AE20" s="18"/>
      <c r="AF20" s="18"/>
      <c r="AG20" s="19">
        <f>SUM(AB20:AF20)</f>
        <v>0</v>
      </c>
      <c r="AH20" s="27">
        <v>13000</v>
      </c>
      <c r="AI20" s="18"/>
      <c r="AJ20" s="18"/>
      <c r="AK20" s="18"/>
      <c r="AL20" s="18"/>
      <c r="AM20" s="27">
        <v>13000</v>
      </c>
      <c r="AN20" s="18"/>
      <c r="AO20" s="18"/>
      <c r="AP20" s="18"/>
      <c r="AQ20" s="18"/>
      <c r="AR20" s="18"/>
      <c r="AS20" s="18">
        <f t="shared" si="3"/>
        <v>0</v>
      </c>
      <c r="AT20" s="27">
        <v>13000</v>
      </c>
      <c r="AU20" s="18"/>
      <c r="AV20" s="18"/>
      <c r="AW20" s="18"/>
      <c r="AX20" s="18"/>
      <c r="AY20" s="19">
        <f t="shared" si="4"/>
        <v>13000</v>
      </c>
    </row>
    <row r="21" spans="1:51" ht="89.25">
      <c r="A21" s="11" t="s">
        <v>106</v>
      </c>
      <c r="B21" s="12" t="s">
        <v>82</v>
      </c>
      <c r="C21" s="10" t="s">
        <v>260</v>
      </c>
      <c r="D21" s="13" t="s">
        <v>84</v>
      </c>
      <c r="E21" s="13" t="s">
        <v>273</v>
      </c>
      <c r="F21" s="46">
        <v>9</v>
      </c>
      <c r="G21" s="46">
        <v>15</v>
      </c>
      <c r="H21" s="46" t="s">
        <v>76</v>
      </c>
      <c r="I21" s="12"/>
      <c r="J21" s="18"/>
      <c r="K21" s="18"/>
      <c r="L21" s="18"/>
      <c r="M21" s="18"/>
      <c r="N21" s="18"/>
      <c r="O21" s="18">
        <f t="shared" si="0"/>
        <v>0</v>
      </c>
      <c r="P21" s="18"/>
      <c r="Q21" s="18"/>
      <c r="R21" s="18"/>
      <c r="S21" s="18"/>
      <c r="T21" s="18"/>
      <c r="U21" s="18">
        <f t="shared" si="1"/>
        <v>0</v>
      </c>
      <c r="V21" s="18"/>
      <c r="W21" s="18"/>
      <c r="X21" s="18"/>
      <c r="Y21" s="18"/>
      <c r="Z21" s="18"/>
      <c r="AA21" s="18">
        <f>SUM(V21:Z21)</f>
        <v>0</v>
      </c>
      <c r="AB21" s="18"/>
      <c r="AC21" s="18"/>
      <c r="AD21" s="18"/>
      <c r="AE21" s="18"/>
      <c r="AF21" s="18"/>
      <c r="AG21" s="18">
        <f>SUM(AB21:AF21)</f>
        <v>0</v>
      </c>
      <c r="AH21" s="27">
        <v>107380</v>
      </c>
      <c r="AI21" s="18"/>
      <c r="AJ21" s="18"/>
      <c r="AK21" s="18"/>
      <c r="AL21" s="18"/>
      <c r="AM21" s="27">
        <v>107380</v>
      </c>
      <c r="AN21" s="18"/>
      <c r="AO21" s="18"/>
      <c r="AP21" s="18"/>
      <c r="AQ21" s="18"/>
      <c r="AR21" s="18"/>
      <c r="AS21" s="18">
        <f t="shared" si="3"/>
        <v>0</v>
      </c>
      <c r="AT21" s="27">
        <v>107380</v>
      </c>
      <c r="AU21" s="18"/>
      <c r="AV21" s="18"/>
      <c r="AW21" s="18"/>
      <c r="AX21" s="18"/>
      <c r="AY21" s="19">
        <f t="shared" si="4"/>
        <v>107380</v>
      </c>
    </row>
    <row r="22" spans="1:51" ht="89.25">
      <c r="A22" s="11" t="s">
        <v>107</v>
      </c>
      <c r="B22" s="12" t="s">
        <v>82</v>
      </c>
      <c r="C22" s="10" t="s">
        <v>259</v>
      </c>
      <c r="D22" s="13" t="s">
        <v>103</v>
      </c>
      <c r="E22" s="13"/>
      <c r="F22" s="46">
        <v>9</v>
      </c>
      <c r="G22" s="46">
        <v>15</v>
      </c>
      <c r="H22" s="46" t="s">
        <v>76</v>
      </c>
      <c r="I22" s="12"/>
      <c r="J22" s="18" t="s">
        <v>238</v>
      </c>
      <c r="K22" s="18"/>
      <c r="L22" s="18"/>
      <c r="M22" s="18"/>
      <c r="N22" s="18"/>
      <c r="O22" s="18">
        <f t="shared" si="0"/>
        <v>0</v>
      </c>
      <c r="P22" s="18"/>
      <c r="Q22" s="18"/>
      <c r="R22" s="18"/>
      <c r="S22" s="18"/>
      <c r="T22" s="18"/>
      <c r="U22" s="18">
        <f t="shared" ref="U22:U35" si="6">SUM(P22:T22)</f>
        <v>0</v>
      </c>
      <c r="V22" s="18"/>
      <c r="W22" s="18"/>
      <c r="X22" s="18"/>
      <c r="Y22" s="18"/>
      <c r="Z22" s="18"/>
      <c r="AA22" s="18">
        <f t="shared" ref="AA22:AA35" si="7">SUM(V22:Z22)</f>
        <v>0</v>
      </c>
      <c r="AB22" s="18"/>
      <c r="AC22" s="18"/>
      <c r="AD22" s="18"/>
      <c r="AE22" s="18"/>
      <c r="AF22" s="18"/>
      <c r="AG22" s="18">
        <f t="shared" ref="AG22:AG35" si="8">SUM(AB22:AF22)</f>
        <v>0</v>
      </c>
      <c r="AH22" s="27">
        <v>692.5</v>
      </c>
      <c r="AI22" s="18"/>
      <c r="AJ22" s="18"/>
      <c r="AK22" s="18"/>
      <c r="AL22" s="18"/>
      <c r="AM22" s="27">
        <v>692.5</v>
      </c>
      <c r="AN22" s="18"/>
      <c r="AO22" s="18"/>
      <c r="AP22" s="18"/>
      <c r="AQ22" s="18"/>
      <c r="AR22" s="18"/>
      <c r="AS22" s="18">
        <f t="shared" si="3"/>
        <v>0</v>
      </c>
      <c r="AT22" s="27">
        <v>692.5</v>
      </c>
      <c r="AU22" s="18"/>
      <c r="AV22" s="18"/>
      <c r="AW22" s="18"/>
      <c r="AX22" s="18"/>
      <c r="AY22" s="19">
        <f t="shared" si="4"/>
        <v>692.5</v>
      </c>
    </row>
    <row r="23" spans="1:51" ht="89.25">
      <c r="A23" s="11" t="s">
        <v>108</v>
      </c>
      <c r="B23" s="12" t="s">
        <v>82</v>
      </c>
      <c r="C23" s="10" t="s">
        <v>258</v>
      </c>
      <c r="D23" s="13" t="s">
        <v>103</v>
      </c>
      <c r="E23" s="13"/>
      <c r="F23" s="46">
        <v>9</v>
      </c>
      <c r="G23" s="46">
        <v>15</v>
      </c>
      <c r="H23" s="46" t="s">
        <v>76</v>
      </c>
      <c r="I23" s="12"/>
      <c r="J23" s="18"/>
      <c r="K23" s="18"/>
      <c r="L23" s="18"/>
      <c r="M23" s="18"/>
      <c r="N23" s="18"/>
      <c r="O23" s="18">
        <f t="shared" si="0"/>
        <v>0</v>
      </c>
      <c r="P23" s="18"/>
      <c r="Q23" s="18"/>
      <c r="R23" s="18"/>
      <c r="S23" s="18"/>
      <c r="T23" s="18"/>
      <c r="U23" s="18">
        <f t="shared" si="6"/>
        <v>0</v>
      </c>
      <c r="V23" s="18"/>
      <c r="W23" s="18"/>
      <c r="X23" s="18"/>
      <c r="Y23" s="18"/>
      <c r="Z23" s="18"/>
      <c r="AA23" s="18">
        <f t="shared" si="7"/>
        <v>0</v>
      </c>
      <c r="AB23" s="18"/>
      <c r="AC23" s="18"/>
      <c r="AD23" s="18"/>
      <c r="AE23" s="18"/>
      <c r="AF23" s="18"/>
      <c r="AG23" s="18">
        <f t="shared" si="8"/>
        <v>0</v>
      </c>
      <c r="AH23" s="27">
        <v>10300</v>
      </c>
      <c r="AI23" s="18"/>
      <c r="AJ23" s="18"/>
      <c r="AK23" s="18"/>
      <c r="AL23" s="18"/>
      <c r="AM23" s="27">
        <v>10300</v>
      </c>
      <c r="AN23" s="18"/>
      <c r="AO23" s="18"/>
      <c r="AP23" s="18"/>
      <c r="AQ23" s="18"/>
      <c r="AR23" s="18"/>
      <c r="AS23" s="18">
        <f t="shared" si="3"/>
        <v>0</v>
      </c>
      <c r="AT23" s="27">
        <v>10300</v>
      </c>
      <c r="AU23" s="18"/>
      <c r="AV23" s="18"/>
      <c r="AW23" s="18"/>
      <c r="AX23" s="18"/>
      <c r="AY23" s="19">
        <f t="shared" si="4"/>
        <v>10300</v>
      </c>
    </row>
    <row r="24" spans="1:51" ht="89.25">
      <c r="A24" s="11" t="s">
        <v>109</v>
      </c>
      <c r="B24" s="12" t="s">
        <v>82</v>
      </c>
      <c r="C24" s="13" t="s">
        <v>110</v>
      </c>
      <c r="D24" s="13" t="s">
        <v>103</v>
      </c>
      <c r="E24" s="13"/>
      <c r="F24" s="46">
        <v>9</v>
      </c>
      <c r="G24" s="46">
        <v>15</v>
      </c>
      <c r="H24" s="46" t="s">
        <v>76</v>
      </c>
      <c r="I24" s="12"/>
      <c r="J24" s="18">
        <v>150</v>
      </c>
      <c r="K24" s="18"/>
      <c r="L24" s="18"/>
      <c r="M24" s="18"/>
      <c r="N24" s="18"/>
      <c r="O24" s="18">
        <f t="shared" si="0"/>
        <v>150</v>
      </c>
      <c r="P24" s="18"/>
      <c r="Q24" s="18"/>
      <c r="R24" s="18"/>
      <c r="S24" s="18"/>
      <c r="T24" s="18"/>
      <c r="U24" s="18">
        <f t="shared" si="6"/>
        <v>0</v>
      </c>
      <c r="V24" s="18"/>
      <c r="W24" s="18"/>
      <c r="X24" s="18"/>
      <c r="Y24" s="18"/>
      <c r="Z24" s="18"/>
      <c r="AA24" s="18">
        <f t="shared" si="7"/>
        <v>0</v>
      </c>
      <c r="AB24" s="18"/>
      <c r="AC24" s="18"/>
      <c r="AD24" s="18"/>
      <c r="AE24" s="18"/>
      <c r="AF24" s="18"/>
      <c r="AG24" s="18">
        <f t="shared" si="8"/>
        <v>0</v>
      </c>
      <c r="AH24" s="27">
        <v>150</v>
      </c>
      <c r="AI24" s="18"/>
      <c r="AJ24" s="18"/>
      <c r="AK24" s="18"/>
      <c r="AL24" s="18"/>
      <c r="AM24" s="27">
        <v>150</v>
      </c>
      <c r="AN24" s="18"/>
      <c r="AO24" s="18"/>
      <c r="AP24" s="18"/>
      <c r="AQ24" s="18"/>
      <c r="AR24" s="18"/>
      <c r="AS24" s="18">
        <f t="shared" si="3"/>
        <v>0</v>
      </c>
      <c r="AT24" s="27">
        <v>150</v>
      </c>
      <c r="AU24" s="18"/>
      <c r="AV24" s="18"/>
      <c r="AW24" s="18"/>
      <c r="AX24" s="18"/>
      <c r="AY24" s="19">
        <f t="shared" si="4"/>
        <v>150</v>
      </c>
    </row>
    <row r="25" spans="1:51" ht="89.25">
      <c r="A25" s="11" t="s">
        <v>111</v>
      </c>
      <c r="B25" s="12" t="s">
        <v>82</v>
      </c>
      <c r="C25" s="13" t="s">
        <v>257</v>
      </c>
      <c r="D25" s="13" t="s">
        <v>103</v>
      </c>
      <c r="E25" s="13"/>
      <c r="F25" s="46">
        <v>9</v>
      </c>
      <c r="G25" s="46">
        <v>15</v>
      </c>
      <c r="H25" s="46" t="s">
        <v>76</v>
      </c>
      <c r="I25" s="12"/>
      <c r="J25" s="18"/>
      <c r="K25" s="18"/>
      <c r="L25" s="18"/>
      <c r="M25" s="18"/>
      <c r="N25" s="18"/>
      <c r="O25" s="18">
        <f t="shared" si="0"/>
        <v>0</v>
      </c>
      <c r="P25" s="18"/>
      <c r="Q25" s="18"/>
      <c r="R25" s="18"/>
      <c r="S25" s="18"/>
      <c r="T25" s="18"/>
      <c r="U25" s="18">
        <f t="shared" si="6"/>
        <v>0</v>
      </c>
      <c r="V25" s="18"/>
      <c r="W25" s="18"/>
      <c r="X25" s="18"/>
      <c r="Y25" s="18"/>
      <c r="Z25" s="18"/>
      <c r="AA25" s="18">
        <f t="shared" si="7"/>
        <v>0</v>
      </c>
      <c r="AB25" s="18"/>
      <c r="AC25" s="18"/>
      <c r="AD25" s="18"/>
      <c r="AE25" s="18"/>
      <c r="AF25" s="18"/>
      <c r="AG25" s="18">
        <f t="shared" si="8"/>
        <v>0</v>
      </c>
      <c r="AH25" s="27">
        <v>2200</v>
      </c>
      <c r="AI25" s="18"/>
      <c r="AJ25" s="18"/>
      <c r="AK25" s="18"/>
      <c r="AL25" s="18"/>
      <c r="AM25" s="27">
        <v>2200</v>
      </c>
      <c r="AN25" s="18"/>
      <c r="AO25" s="18"/>
      <c r="AP25" s="18"/>
      <c r="AQ25" s="18"/>
      <c r="AR25" s="18"/>
      <c r="AS25" s="18">
        <f t="shared" si="3"/>
        <v>0</v>
      </c>
      <c r="AT25" s="27">
        <v>2200</v>
      </c>
      <c r="AU25" s="18"/>
      <c r="AV25" s="18"/>
      <c r="AW25" s="18"/>
      <c r="AX25" s="18"/>
      <c r="AY25" s="19">
        <f t="shared" si="4"/>
        <v>2200</v>
      </c>
    </row>
    <row r="26" spans="1:51" ht="153">
      <c r="A26" s="11" t="s">
        <v>112</v>
      </c>
      <c r="B26" s="12" t="s">
        <v>82</v>
      </c>
      <c r="C26" s="10" t="s">
        <v>113</v>
      </c>
      <c r="D26" s="13" t="s">
        <v>103</v>
      </c>
      <c r="E26" s="13"/>
      <c r="F26" s="46">
        <v>9</v>
      </c>
      <c r="G26" s="46">
        <v>15</v>
      </c>
      <c r="H26" s="46" t="s">
        <v>76</v>
      </c>
      <c r="I26" s="12"/>
      <c r="J26" s="18"/>
      <c r="K26" s="18"/>
      <c r="L26" s="18"/>
      <c r="M26" s="18"/>
      <c r="N26" s="18"/>
      <c r="O26" s="18">
        <f t="shared" si="0"/>
        <v>0</v>
      </c>
      <c r="P26" s="18"/>
      <c r="Q26" s="18"/>
      <c r="R26" s="18"/>
      <c r="S26" s="18"/>
      <c r="T26" s="18"/>
      <c r="U26" s="18">
        <f t="shared" si="6"/>
        <v>0</v>
      </c>
      <c r="V26" s="18"/>
      <c r="W26" s="18"/>
      <c r="X26" s="18"/>
      <c r="Y26" s="18"/>
      <c r="Z26" s="18"/>
      <c r="AA26" s="18">
        <f t="shared" si="7"/>
        <v>0</v>
      </c>
      <c r="AB26" s="18"/>
      <c r="AC26" s="18"/>
      <c r="AD26" s="18"/>
      <c r="AE26" s="18"/>
      <c r="AF26" s="18"/>
      <c r="AG26" s="18">
        <f t="shared" si="8"/>
        <v>0</v>
      </c>
      <c r="AH26" s="27">
        <v>320</v>
      </c>
      <c r="AI26" s="18"/>
      <c r="AJ26" s="18"/>
      <c r="AK26" s="18"/>
      <c r="AL26" s="18"/>
      <c r="AM26" s="27">
        <v>320</v>
      </c>
      <c r="AN26" s="18"/>
      <c r="AO26" s="18"/>
      <c r="AP26" s="18"/>
      <c r="AQ26" s="18"/>
      <c r="AR26" s="18"/>
      <c r="AS26" s="18">
        <f t="shared" si="3"/>
        <v>0</v>
      </c>
      <c r="AT26" s="27">
        <v>320</v>
      </c>
      <c r="AU26" s="18"/>
      <c r="AV26" s="18"/>
      <c r="AW26" s="18"/>
      <c r="AX26" s="18"/>
      <c r="AY26" s="19">
        <f t="shared" si="4"/>
        <v>320</v>
      </c>
    </row>
    <row r="27" spans="1:51" ht="165.75">
      <c r="A27" s="11" t="s">
        <v>114</v>
      </c>
      <c r="B27" s="12" t="s">
        <v>82</v>
      </c>
      <c r="C27" s="10" t="s">
        <v>115</v>
      </c>
      <c r="D27" s="13" t="s">
        <v>80</v>
      </c>
      <c r="E27" s="13" t="s">
        <v>116</v>
      </c>
      <c r="F27" s="46">
        <v>9</v>
      </c>
      <c r="G27" s="46">
        <v>15</v>
      </c>
      <c r="H27" s="46" t="s">
        <v>76</v>
      </c>
      <c r="I27" s="12"/>
      <c r="J27" s="18">
        <v>300</v>
      </c>
      <c r="K27" s="18"/>
      <c r="L27" s="18"/>
      <c r="M27" s="18"/>
      <c r="N27" s="18"/>
      <c r="O27" s="18">
        <f t="shared" si="0"/>
        <v>300</v>
      </c>
      <c r="P27" s="18"/>
      <c r="Q27" s="18"/>
      <c r="R27" s="18"/>
      <c r="S27" s="18"/>
      <c r="T27" s="18"/>
      <c r="U27" s="19">
        <f t="shared" si="6"/>
        <v>0</v>
      </c>
      <c r="V27" s="18"/>
      <c r="W27" s="18"/>
      <c r="X27" s="18"/>
      <c r="Y27" s="18"/>
      <c r="Z27" s="18"/>
      <c r="AA27" s="19">
        <f t="shared" si="7"/>
        <v>0</v>
      </c>
      <c r="AB27" s="18"/>
      <c r="AC27" s="18"/>
      <c r="AD27" s="18"/>
      <c r="AE27" s="18"/>
      <c r="AF27" s="18"/>
      <c r="AG27" s="19">
        <f t="shared" si="8"/>
        <v>0</v>
      </c>
      <c r="AH27" s="27">
        <v>300</v>
      </c>
      <c r="AI27" s="18"/>
      <c r="AJ27" s="18"/>
      <c r="AK27" s="18"/>
      <c r="AL27" s="18"/>
      <c r="AM27" s="27">
        <v>300</v>
      </c>
      <c r="AN27" s="18"/>
      <c r="AO27" s="18"/>
      <c r="AP27" s="18"/>
      <c r="AQ27" s="18"/>
      <c r="AR27" s="18"/>
      <c r="AS27" s="18">
        <f t="shared" si="3"/>
        <v>0</v>
      </c>
      <c r="AT27" s="27">
        <v>300</v>
      </c>
      <c r="AU27" s="18"/>
      <c r="AV27" s="18"/>
      <c r="AW27" s="18"/>
      <c r="AX27" s="18"/>
      <c r="AY27" s="19">
        <f t="shared" si="4"/>
        <v>300</v>
      </c>
    </row>
    <row r="28" spans="1:51" ht="89.25">
      <c r="A28" s="11" t="s">
        <v>117</v>
      </c>
      <c r="B28" s="12" t="s">
        <v>78</v>
      </c>
      <c r="C28" s="10" t="s">
        <v>118</v>
      </c>
      <c r="D28" s="13" t="s">
        <v>103</v>
      </c>
      <c r="E28" s="45"/>
      <c r="F28" s="46">
        <v>9</v>
      </c>
      <c r="G28" s="46">
        <v>15</v>
      </c>
      <c r="H28" s="46" t="s">
        <v>76</v>
      </c>
      <c r="I28" s="17"/>
      <c r="J28" s="18"/>
      <c r="K28" s="18"/>
      <c r="L28" s="18"/>
      <c r="M28" s="18"/>
      <c r="N28" s="18"/>
      <c r="O28" s="18">
        <f t="shared" si="0"/>
        <v>0</v>
      </c>
      <c r="P28" s="18"/>
      <c r="Q28" s="18"/>
      <c r="R28" s="18"/>
      <c r="S28" s="18"/>
      <c r="T28" s="18"/>
      <c r="U28" s="18">
        <f t="shared" si="6"/>
        <v>0</v>
      </c>
      <c r="V28" s="18"/>
      <c r="W28" s="18"/>
      <c r="X28" s="18"/>
      <c r="Y28" s="18"/>
      <c r="Z28" s="18"/>
      <c r="AA28" s="18">
        <f t="shared" si="7"/>
        <v>0</v>
      </c>
      <c r="AB28" s="18"/>
      <c r="AC28" s="18"/>
      <c r="AD28" s="18"/>
      <c r="AE28" s="18"/>
      <c r="AF28" s="18"/>
      <c r="AG28" s="18">
        <f t="shared" si="8"/>
        <v>0</v>
      </c>
      <c r="AH28" s="18">
        <v>1200000</v>
      </c>
      <c r="AI28" s="18"/>
      <c r="AJ28" s="18"/>
      <c r="AK28" s="18"/>
      <c r="AL28" s="18"/>
      <c r="AM28" s="18">
        <v>1200000</v>
      </c>
      <c r="AN28" s="18">
        <v>1200000</v>
      </c>
      <c r="AO28" s="18"/>
      <c r="AP28" s="18"/>
      <c r="AQ28" s="18"/>
      <c r="AR28" s="18"/>
      <c r="AS28" s="19">
        <f t="shared" si="3"/>
        <v>1200000</v>
      </c>
      <c r="AT28" s="18">
        <f>SUM(AH28+AN28)</f>
        <v>2400000</v>
      </c>
      <c r="AU28" s="18"/>
      <c r="AV28" s="18"/>
      <c r="AW28" s="18"/>
      <c r="AX28" s="18"/>
      <c r="AY28" s="19">
        <f t="shared" si="4"/>
        <v>2400000</v>
      </c>
    </row>
    <row r="29" spans="1:51" ht="89.25">
      <c r="A29" s="11" t="s">
        <v>119</v>
      </c>
      <c r="B29" s="12" t="s">
        <v>78</v>
      </c>
      <c r="C29" s="13" t="s">
        <v>120</v>
      </c>
      <c r="D29" s="13" t="s">
        <v>103</v>
      </c>
      <c r="E29" s="13"/>
      <c r="F29" s="46">
        <v>9</v>
      </c>
      <c r="G29" s="46">
        <v>15</v>
      </c>
      <c r="H29" s="46" t="s">
        <v>76</v>
      </c>
      <c r="I29" s="17"/>
      <c r="J29" s="18"/>
      <c r="K29" s="18"/>
      <c r="L29" s="18"/>
      <c r="M29" s="18"/>
      <c r="N29" s="18"/>
      <c r="O29" s="18">
        <f t="shared" si="0"/>
        <v>0</v>
      </c>
      <c r="P29" s="18"/>
      <c r="Q29" s="18"/>
      <c r="R29" s="18"/>
      <c r="S29" s="18"/>
      <c r="T29" s="18"/>
      <c r="U29" s="18">
        <f t="shared" si="6"/>
        <v>0</v>
      </c>
      <c r="V29" s="18"/>
      <c r="W29" s="18"/>
      <c r="X29" s="18"/>
      <c r="Y29" s="18"/>
      <c r="Z29" s="18"/>
      <c r="AA29" s="18">
        <f t="shared" si="7"/>
        <v>0</v>
      </c>
      <c r="AB29" s="18"/>
      <c r="AC29" s="18"/>
      <c r="AD29" s="18"/>
      <c r="AE29" s="18"/>
      <c r="AF29" s="18"/>
      <c r="AG29" s="18">
        <f t="shared" si="8"/>
        <v>0</v>
      </c>
      <c r="AH29" s="18">
        <v>6000</v>
      </c>
      <c r="AI29" s="18"/>
      <c r="AJ29" s="18"/>
      <c r="AK29" s="18"/>
      <c r="AL29" s="18"/>
      <c r="AM29" s="18">
        <v>6000</v>
      </c>
      <c r="AN29" s="18"/>
      <c r="AO29" s="18"/>
      <c r="AP29" s="18"/>
      <c r="AQ29" s="18"/>
      <c r="AR29" s="18"/>
      <c r="AS29" s="18">
        <f t="shared" si="3"/>
        <v>0</v>
      </c>
      <c r="AT29" s="18">
        <v>6000</v>
      </c>
      <c r="AU29" s="18"/>
      <c r="AV29" s="18"/>
      <c r="AW29" s="18"/>
      <c r="AX29" s="18"/>
      <c r="AY29" s="18">
        <v>6000</v>
      </c>
    </row>
    <row r="30" spans="1:51" ht="89.25">
      <c r="A30" s="11" t="s">
        <v>121</v>
      </c>
      <c r="B30" s="12" t="s">
        <v>78</v>
      </c>
      <c r="C30" s="13" t="s">
        <v>122</v>
      </c>
      <c r="D30" s="13" t="s">
        <v>103</v>
      </c>
      <c r="E30" s="13"/>
      <c r="F30" s="46">
        <v>9</v>
      </c>
      <c r="G30" s="46">
        <v>15</v>
      </c>
      <c r="H30" s="46" t="s">
        <v>76</v>
      </c>
      <c r="I30" s="17"/>
      <c r="J30" s="18"/>
      <c r="K30" s="18"/>
      <c r="L30" s="18"/>
      <c r="M30" s="18"/>
      <c r="N30" s="18"/>
      <c r="O30" s="18">
        <f t="shared" si="0"/>
        <v>0</v>
      </c>
      <c r="P30" s="18"/>
      <c r="Q30" s="18"/>
      <c r="R30" s="18"/>
      <c r="S30" s="18"/>
      <c r="T30" s="18"/>
      <c r="U30" s="18">
        <f t="shared" si="6"/>
        <v>0</v>
      </c>
      <c r="V30" s="18"/>
      <c r="W30" s="18"/>
      <c r="X30" s="18"/>
      <c r="Y30" s="18"/>
      <c r="Z30" s="18"/>
      <c r="AA30" s="18">
        <f t="shared" si="7"/>
        <v>0</v>
      </c>
      <c r="AB30" s="18"/>
      <c r="AC30" s="18"/>
      <c r="AD30" s="18"/>
      <c r="AE30" s="18"/>
      <c r="AF30" s="18"/>
      <c r="AG30" s="18">
        <f t="shared" si="8"/>
        <v>0</v>
      </c>
      <c r="AH30" s="18">
        <v>6000</v>
      </c>
      <c r="AI30" s="18"/>
      <c r="AJ30" s="18"/>
      <c r="AK30" s="18"/>
      <c r="AL30" s="18"/>
      <c r="AM30" s="18">
        <v>6000</v>
      </c>
      <c r="AN30" s="18"/>
      <c r="AO30" s="18"/>
      <c r="AP30" s="18"/>
      <c r="AQ30" s="18"/>
      <c r="AR30" s="18"/>
      <c r="AS30" s="18">
        <f t="shared" si="3"/>
        <v>0</v>
      </c>
      <c r="AT30" s="18">
        <v>6000</v>
      </c>
      <c r="AU30" s="18"/>
      <c r="AV30" s="18"/>
      <c r="AW30" s="18"/>
      <c r="AX30" s="18"/>
      <c r="AY30" s="18">
        <v>6000</v>
      </c>
    </row>
    <row r="31" spans="1:51" ht="89.25">
      <c r="A31" s="11" t="s">
        <v>123</v>
      </c>
      <c r="B31" s="12" t="s">
        <v>124</v>
      </c>
      <c r="C31" s="13" t="s">
        <v>256</v>
      </c>
      <c r="D31" s="13" t="s">
        <v>103</v>
      </c>
      <c r="E31" s="13"/>
      <c r="F31" s="46">
        <v>9</v>
      </c>
      <c r="G31" s="46">
        <v>15</v>
      </c>
      <c r="H31" s="46" t="s">
        <v>76</v>
      </c>
      <c r="I31" s="12"/>
      <c r="J31" s="18"/>
      <c r="K31" s="18"/>
      <c r="L31" s="18"/>
      <c r="M31" s="18"/>
      <c r="N31" s="18"/>
      <c r="O31" s="18">
        <f t="shared" si="0"/>
        <v>0</v>
      </c>
      <c r="P31" s="18"/>
      <c r="Q31" s="18"/>
      <c r="R31" s="18"/>
      <c r="S31" s="18"/>
      <c r="T31" s="18"/>
      <c r="U31" s="18">
        <f t="shared" si="6"/>
        <v>0</v>
      </c>
      <c r="V31" s="18"/>
      <c r="W31" s="18"/>
      <c r="X31" s="18"/>
      <c r="Y31" s="18"/>
      <c r="Z31" s="18"/>
      <c r="AA31" s="18">
        <f t="shared" si="7"/>
        <v>0</v>
      </c>
      <c r="AB31" s="18"/>
      <c r="AC31" s="18"/>
      <c r="AD31" s="18"/>
      <c r="AE31" s="18"/>
      <c r="AF31" s="18"/>
      <c r="AG31" s="18">
        <f t="shared" si="8"/>
        <v>0</v>
      </c>
      <c r="AH31" s="18">
        <v>30799.999999999996</v>
      </c>
      <c r="AI31" s="18"/>
      <c r="AJ31" s="18"/>
      <c r="AK31" s="18"/>
      <c r="AL31" s="18"/>
      <c r="AM31" s="18">
        <v>30799.999999999996</v>
      </c>
      <c r="AN31" s="18"/>
      <c r="AO31" s="18"/>
      <c r="AP31" s="18"/>
      <c r="AQ31" s="18"/>
      <c r="AR31" s="18"/>
      <c r="AS31" s="18">
        <f t="shared" si="3"/>
        <v>0</v>
      </c>
      <c r="AT31" s="18">
        <v>30800</v>
      </c>
      <c r="AU31" s="18"/>
      <c r="AV31" s="18"/>
      <c r="AW31" s="18"/>
      <c r="AX31" s="18"/>
      <c r="AY31" s="18">
        <v>30799.999999999996</v>
      </c>
    </row>
    <row r="32" spans="1:51" ht="89.25">
      <c r="A32" s="11" t="s">
        <v>125</v>
      </c>
      <c r="B32" s="12" t="s">
        <v>124</v>
      </c>
      <c r="C32" s="13" t="s">
        <v>255</v>
      </c>
      <c r="D32" s="13" t="s">
        <v>103</v>
      </c>
      <c r="E32" s="13"/>
      <c r="F32" s="46">
        <v>9</v>
      </c>
      <c r="G32" s="46">
        <v>15</v>
      </c>
      <c r="H32" s="46" t="s">
        <v>76</v>
      </c>
      <c r="I32" s="12"/>
      <c r="J32" s="18"/>
      <c r="K32" s="18"/>
      <c r="L32" s="18"/>
      <c r="M32" s="18"/>
      <c r="N32" s="18"/>
      <c r="O32" s="18">
        <f t="shared" si="0"/>
        <v>0</v>
      </c>
      <c r="P32" s="18"/>
      <c r="Q32" s="18"/>
      <c r="R32" s="18"/>
      <c r="S32" s="18"/>
      <c r="T32" s="18"/>
      <c r="U32" s="18">
        <f t="shared" si="6"/>
        <v>0</v>
      </c>
      <c r="V32" s="18"/>
      <c r="W32" s="18"/>
      <c r="X32" s="18"/>
      <c r="Y32" s="18"/>
      <c r="Z32" s="18"/>
      <c r="AA32" s="18">
        <f t="shared" si="7"/>
        <v>0</v>
      </c>
      <c r="AB32" s="18"/>
      <c r="AC32" s="18"/>
      <c r="AD32" s="18"/>
      <c r="AE32" s="18"/>
      <c r="AF32" s="18"/>
      <c r="AG32" s="18">
        <f t="shared" si="8"/>
        <v>0</v>
      </c>
      <c r="AH32" s="18">
        <v>41000</v>
      </c>
      <c r="AI32" s="18"/>
      <c r="AJ32" s="18"/>
      <c r="AK32" s="18"/>
      <c r="AL32" s="18"/>
      <c r="AM32" s="18">
        <v>41000</v>
      </c>
      <c r="AN32" s="18"/>
      <c r="AO32" s="18"/>
      <c r="AP32" s="18"/>
      <c r="AQ32" s="18"/>
      <c r="AR32" s="18"/>
      <c r="AS32" s="18">
        <f t="shared" si="3"/>
        <v>0</v>
      </c>
      <c r="AT32" s="18">
        <v>41000</v>
      </c>
      <c r="AU32" s="18"/>
      <c r="AV32" s="18"/>
      <c r="AW32" s="18"/>
      <c r="AX32" s="18"/>
      <c r="AY32" s="18">
        <v>41000</v>
      </c>
    </row>
    <row r="33" spans="1:51" ht="89.25">
      <c r="A33" s="11" t="s">
        <v>126</v>
      </c>
      <c r="B33" s="12" t="s">
        <v>124</v>
      </c>
      <c r="C33" s="13" t="s">
        <v>254</v>
      </c>
      <c r="D33" s="13" t="s">
        <v>103</v>
      </c>
      <c r="E33" s="13"/>
      <c r="F33" s="46">
        <v>9</v>
      </c>
      <c r="G33" s="46">
        <v>15</v>
      </c>
      <c r="H33" s="46" t="s">
        <v>76</v>
      </c>
      <c r="I33" s="12"/>
      <c r="J33" s="18"/>
      <c r="K33" s="18"/>
      <c r="L33" s="18"/>
      <c r="M33" s="18"/>
      <c r="N33" s="18"/>
      <c r="O33" s="18">
        <f t="shared" si="0"/>
        <v>0</v>
      </c>
      <c r="P33" s="18"/>
      <c r="Q33" s="18"/>
      <c r="R33" s="18"/>
      <c r="S33" s="18"/>
      <c r="T33" s="18"/>
      <c r="U33" s="18">
        <f t="shared" si="6"/>
        <v>0</v>
      </c>
      <c r="V33" s="18"/>
      <c r="W33" s="18"/>
      <c r="X33" s="18"/>
      <c r="Y33" s="18"/>
      <c r="Z33" s="18"/>
      <c r="AA33" s="18">
        <f t="shared" si="7"/>
        <v>0</v>
      </c>
      <c r="AB33" s="18"/>
      <c r="AC33" s="18"/>
      <c r="AD33" s="18"/>
      <c r="AE33" s="18"/>
      <c r="AF33" s="18"/>
      <c r="AG33" s="18">
        <f t="shared" si="8"/>
        <v>0</v>
      </c>
      <c r="AH33" s="18">
        <v>58749.999999999993</v>
      </c>
      <c r="AI33" s="18"/>
      <c r="AJ33" s="18"/>
      <c r="AK33" s="18"/>
      <c r="AL33" s="18"/>
      <c r="AM33" s="18">
        <v>58749.999999999993</v>
      </c>
      <c r="AN33" s="18"/>
      <c r="AO33" s="18"/>
      <c r="AP33" s="18"/>
      <c r="AQ33" s="18"/>
      <c r="AR33" s="18"/>
      <c r="AS33" s="18">
        <f t="shared" si="3"/>
        <v>0</v>
      </c>
      <c r="AT33" s="18">
        <v>58750</v>
      </c>
      <c r="AU33" s="18"/>
      <c r="AV33" s="18"/>
      <c r="AW33" s="18"/>
      <c r="AX33" s="18"/>
      <c r="AY33" s="18">
        <v>58749.999999999993</v>
      </c>
    </row>
    <row r="34" spans="1:51" ht="89.25">
      <c r="A34" s="11" t="s">
        <v>127</v>
      </c>
      <c r="B34" s="12" t="s">
        <v>124</v>
      </c>
      <c r="C34" s="13" t="s">
        <v>253</v>
      </c>
      <c r="D34" s="13" t="s">
        <v>103</v>
      </c>
      <c r="E34" s="13"/>
      <c r="F34" s="46">
        <v>9</v>
      </c>
      <c r="G34" s="46">
        <v>15</v>
      </c>
      <c r="H34" s="46" t="s">
        <v>76</v>
      </c>
      <c r="I34" s="12"/>
      <c r="J34" s="18"/>
      <c r="K34" s="18"/>
      <c r="L34" s="18"/>
      <c r="M34" s="18"/>
      <c r="N34" s="18"/>
      <c r="O34" s="18">
        <f t="shared" si="0"/>
        <v>0</v>
      </c>
      <c r="P34" s="18"/>
      <c r="Q34" s="18"/>
      <c r="R34" s="18"/>
      <c r="S34" s="18"/>
      <c r="T34" s="18"/>
      <c r="U34" s="18">
        <f t="shared" si="6"/>
        <v>0</v>
      </c>
      <c r="V34" s="18"/>
      <c r="W34" s="18"/>
      <c r="X34" s="18"/>
      <c r="Y34" s="18"/>
      <c r="Z34" s="18"/>
      <c r="AA34" s="18">
        <f t="shared" si="7"/>
        <v>0</v>
      </c>
      <c r="AB34" s="18"/>
      <c r="AC34" s="18"/>
      <c r="AD34" s="18"/>
      <c r="AE34" s="18"/>
      <c r="AF34" s="18"/>
      <c r="AG34" s="18">
        <f t="shared" si="8"/>
        <v>0</v>
      </c>
      <c r="AH34" s="18">
        <v>416019</v>
      </c>
      <c r="AI34" s="18"/>
      <c r="AJ34" s="18"/>
      <c r="AK34" s="18"/>
      <c r="AL34" s="18"/>
      <c r="AM34" s="18">
        <v>416019</v>
      </c>
      <c r="AN34" s="18"/>
      <c r="AO34" s="18"/>
      <c r="AP34" s="18"/>
      <c r="AQ34" s="18"/>
      <c r="AR34" s="18"/>
      <c r="AS34" s="18">
        <f t="shared" si="3"/>
        <v>0</v>
      </c>
      <c r="AT34" s="18">
        <v>416019</v>
      </c>
      <c r="AU34" s="18"/>
      <c r="AV34" s="18"/>
      <c r="AW34" s="18"/>
      <c r="AX34" s="18"/>
      <c r="AY34" s="18">
        <v>416019</v>
      </c>
    </row>
    <row r="35" spans="1:51" ht="153">
      <c r="A35" s="11" t="s">
        <v>128</v>
      </c>
      <c r="B35" s="12" t="s">
        <v>129</v>
      </c>
      <c r="C35" s="13" t="s">
        <v>130</v>
      </c>
      <c r="D35" s="13" t="s">
        <v>80</v>
      </c>
      <c r="E35" s="13" t="s">
        <v>280</v>
      </c>
      <c r="F35" s="46">
        <v>9</v>
      </c>
      <c r="G35" s="46">
        <v>15</v>
      </c>
      <c r="H35" s="46" t="s">
        <v>76</v>
      </c>
      <c r="I35" s="12"/>
      <c r="J35" s="18"/>
      <c r="K35" s="18"/>
      <c r="L35" s="18"/>
      <c r="M35" s="18"/>
      <c r="N35" s="18"/>
      <c r="O35" s="18">
        <f t="shared" si="0"/>
        <v>0</v>
      </c>
      <c r="P35" s="18"/>
      <c r="Q35" s="18"/>
      <c r="R35" s="18"/>
      <c r="S35" s="18"/>
      <c r="T35" s="18"/>
      <c r="U35" s="19">
        <f t="shared" si="6"/>
        <v>0</v>
      </c>
      <c r="V35" s="18"/>
      <c r="W35" s="18"/>
      <c r="X35" s="18"/>
      <c r="Y35" s="18"/>
      <c r="Z35" s="18"/>
      <c r="AA35" s="19">
        <f t="shared" si="7"/>
        <v>0</v>
      </c>
      <c r="AB35" s="18"/>
      <c r="AC35" s="18"/>
      <c r="AD35" s="18"/>
      <c r="AE35" s="18"/>
      <c r="AF35" s="18"/>
      <c r="AG35" s="19">
        <f t="shared" si="8"/>
        <v>0</v>
      </c>
      <c r="AH35" s="27">
        <v>1619464</v>
      </c>
      <c r="AI35" s="18"/>
      <c r="AJ35" s="18"/>
      <c r="AK35" s="18"/>
      <c r="AL35" s="18"/>
      <c r="AM35" s="27">
        <f>SUM(AH35:AL35)</f>
        <v>1619464</v>
      </c>
      <c r="AN35" s="18"/>
      <c r="AO35" s="18"/>
      <c r="AP35" s="18"/>
      <c r="AQ35" s="18"/>
      <c r="AR35" s="18"/>
      <c r="AS35" s="18">
        <f t="shared" si="3"/>
        <v>0</v>
      </c>
      <c r="AT35" s="27">
        <v>1619464</v>
      </c>
      <c r="AU35" s="18"/>
      <c r="AV35" s="18"/>
      <c r="AW35" s="18"/>
      <c r="AX35" s="18"/>
      <c r="AY35" s="27">
        <f>SUM(AT35:AX35)</f>
        <v>1619464</v>
      </c>
    </row>
    <row r="36" spans="1:51" ht="25.5">
      <c r="A36" s="11" t="s">
        <v>131</v>
      </c>
      <c r="B36" s="21"/>
      <c r="C36" s="22"/>
      <c r="D36" s="22"/>
      <c r="E36" s="22"/>
      <c r="F36" s="46"/>
      <c r="G36" s="46"/>
      <c r="H36" s="47"/>
      <c r="I36" s="2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row>
    <row r="37" spans="1:51" ht="63.75">
      <c r="A37" s="11" t="s">
        <v>132</v>
      </c>
      <c r="B37" s="12" t="s">
        <v>133</v>
      </c>
      <c r="C37" s="13" t="s">
        <v>252</v>
      </c>
      <c r="D37" s="13" t="s">
        <v>103</v>
      </c>
      <c r="E37" s="13"/>
      <c r="F37" s="46">
        <v>9</v>
      </c>
      <c r="G37" s="46">
        <v>15</v>
      </c>
      <c r="H37" s="46" t="s">
        <v>265</v>
      </c>
      <c r="I37" s="12"/>
      <c r="J37" s="18">
        <v>5489769</v>
      </c>
      <c r="K37" s="18"/>
      <c r="L37" s="27"/>
      <c r="M37" s="27"/>
      <c r="N37" s="18"/>
      <c r="O37" s="18">
        <f t="shared" ref="O37:O62" si="9">SUM(J37:N37)</f>
        <v>5489769</v>
      </c>
      <c r="P37" s="18">
        <v>6208051</v>
      </c>
      <c r="Q37" s="18"/>
      <c r="R37" s="18"/>
      <c r="S37" s="27"/>
      <c r="T37" s="18"/>
      <c r="U37" s="18">
        <f t="shared" ref="U37:U62" si="10">SUM(P37:T37)</f>
        <v>6208051</v>
      </c>
      <c r="V37" s="18">
        <v>13448845</v>
      </c>
      <c r="W37" s="18"/>
      <c r="X37" s="18"/>
      <c r="Y37" s="27"/>
      <c r="Z37" s="18"/>
      <c r="AA37" s="18">
        <f t="shared" ref="AA37:AA59" si="11">SUM(V37:Z37)</f>
        <v>13448845</v>
      </c>
      <c r="AB37" s="18">
        <v>10273784</v>
      </c>
      <c r="AC37" s="18"/>
      <c r="AD37" s="18"/>
      <c r="AE37" s="18"/>
      <c r="AF37" s="18"/>
      <c r="AG37" s="18">
        <f t="shared" ref="AG37:AG58" si="12">SUM(AB37:AF37)</f>
        <v>10273784</v>
      </c>
      <c r="AH37" s="27">
        <f>AB37+V37+P37+J37</f>
        <v>35420449</v>
      </c>
      <c r="AI37" s="18"/>
      <c r="AJ37" s="18"/>
      <c r="AK37" s="18"/>
      <c r="AL37" s="18"/>
      <c r="AM37" s="27">
        <f>SUM(AH37:AL37)</f>
        <v>35420449</v>
      </c>
      <c r="AN37" s="18"/>
      <c r="AO37" s="18"/>
      <c r="AP37" s="18"/>
      <c r="AQ37" s="18"/>
      <c r="AR37" s="18"/>
      <c r="AS37" s="18">
        <f>SUM(AN37:AR37)</f>
        <v>0</v>
      </c>
      <c r="AT37" s="27">
        <f t="shared" ref="AT37:AT59" si="13">AH37+AN37</f>
        <v>35420449</v>
      </c>
      <c r="AU37" s="18"/>
      <c r="AV37" s="18"/>
      <c r="AW37" s="18"/>
      <c r="AX37" s="18"/>
      <c r="AY37" s="19">
        <f>SUM(AT37:AX37)</f>
        <v>35420449</v>
      </c>
    </row>
    <row r="38" spans="1:51" ht="51">
      <c r="A38" s="11" t="s">
        <v>134</v>
      </c>
      <c r="B38" s="12" t="s">
        <v>133</v>
      </c>
      <c r="C38" s="13" t="s">
        <v>135</v>
      </c>
      <c r="D38" s="13" t="s">
        <v>103</v>
      </c>
      <c r="E38" s="13"/>
      <c r="F38" s="46">
        <v>9</v>
      </c>
      <c r="G38" s="46">
        <v>15</v>
      </c>
      <c r="H38" s="46" t="s">
        <v>265</v>
      </c>
      <c r="I38" s="12"/>
      <c r="J38" s="18">
        <v>848328</v>
      </c>
      <c r="K38" s="18"/>
      <c r="L38" s="27"/>
      <c r="M38" s="27"/>
      <c r="N38" s="18"/>
      <c r="O38" s="18">
        <f t="shared" si="9"/>
        <v>848328</v>
      </c>
      <c r="P38" s="27">
        <f>104332+453388</f>
        <v>557720</v>
      </c>
      <c r="Q38" s="18"/>
      <c r="R38" s="18"/>
      <c r="S38" s="27"/>
      <c r="T38" s="18"/>
      <c r="U38" s="18">
        <f t="shared" si="10"/>
        <v>557720</v>
      </c>
      <c r="V38" s="18">
        <v>1012974</v>
      </c>
      <c r="W38" s="18"/>
      <c r="X38" s="18"/>
      <c r="Y38" s="27"/>
      <c r="Z38" s="18"/>
      <c r="AA38" s="18">
        <f t="shared" si="11"/>
        <v>1012974</v>
      </c>
      <c r="AB38" s="18">
        <v>1049674</v>
      </c>
      <c r="AC38" s="18"/>
      <c r="AD38" s="18"/>
      <c r="AE38" s="18"/>
      <c r="AF38" s="18"/>
      <c r="AG38" s="18">
        <f t="shared" si="12"/>
        <v>1049674</v>
      </c>
      <c r="AH38" s="27">
        <f>AB38+V38+P38+J38</f>
        <v>3468696</v>
      </c>
      <c r="AI38" s="18"/>
      <c r="AJ38" s="18"/>
      <c r="AK38" s="18"/>
      <c r="AL38" s="18"/>
      <c r="AM38" s="27">
        <f>SUM(AH38:AL38)</f>
        <v>3468696</v>
      </c>
      <c r="AN38" s="18"/>
      <c r="AO38" s="18"/>
      <c r="AP38" s="18"/>
      <c r="AQ38" s="18"/>
      <c r="AR38" s="18"/>
      <c r="AS38" s="18">
        <f>SUM(AN38:AR38)</f>
        <v>0</v>
      </c>
      <c r="AT38" s="27">
        <f t="shared" si="13"/>
        <v>3468696</v>
      </c>
      <c r="AU38" s="18"/>
      <c r="AV38" s="18"/>
      <c r="AW38" s="18"/>
      <c r="AX38" s="18"/>
      <c r="AY38" s="19">
        <f>SUM(AT38:AX38)</f>
        <v>3468696</v>
      </c>
    </row>
    <row r="39" spans="1:51" ht="89.25">
      <c r="A39" s="11" t="s">
        <v>136</v>
      </c>
      <c r="B39" s="12" t="s">
        <v>133</v>
      </c>
      <c r="C39" s="13" t="s">
        <v>137</v>
      </c>
      <c r="D39" s="13" t="s">
        <v>80</v>
      </c>
      <c r="E39" s="13" t="s">
        <v>281</v>
      </c>
      <c r="F39" s="46">
        <v>9</v>
      </c>
      <c r="G39" s="46">
        <v>15</v>
      </c>
      <c r="H39" s="46" t="s">
        <v>265</v>
      </c>
      <c r="I39" s="12"/>
      <c r="J39" s="18">
        <v>76790</v>
      </c>
      <c r="K39" s="18"/>
      <c r="L39" s="18"/>
      <c r="M39" s="18">
        <v>228970</v>
      </c>
      <c r="N39" s="18"/>
      <c r="O39" s="18">
        <f t="shared" si="9"/>
        <v>305760</v>
      </c>
      <c r="P39" s="18">
        <v>123980</v>
      </c>
      <c r="Q39" s="18"/>
      <c r="R39" s="18"/>
      <c r="S39" s="18">
        <v>315980</v>
      </c>
      <c r="T39" s="18"/>
      <c r="U39" s="19">
        <f t="shared" si="10"/>
        <v>439960</v>
      </c>
      <c r="V39" s="18">
        <v>139700</v>
      </c>
      <c r="W39" s="18"/>
      <c r="X39" s="18"/>
      <c r="Y39" s="18">
        <v>849250</v>
      </c>
      <c r="Z39" s="18"/>
      <c r="AA39" s="18">
        <f t="shared" si="11"/>
        <v>988950</v>
      </c>
      <c r="AB39" s="18">
        <v>140430</v>
      </c>
      <c r="AC39" s="18"/>
      <c r="AD39" s="18"/>
      <c r="AE39" s="18">
        <v>1096070</v>
      </c>
      <c r="AF39" s="18"/>
      <c r="AG39" s="18">
        <f>SUM(AB39:AF39)</f>
        <v>1236500</v>
      </c>
      <c r="AH39" s="27">
        <f>AB39+V39+P39+J39</f>
        <v>480900</v>
      </c>
      <c r="AI39" s="18"/>
      <c r="AJ39" s="18"/>
      <c r="AK39" s="18">
        <v>2490270</v>
      </c>
      <c r="AL39" s="18"/>
      <c r="AM39" s="27">
        <f>SUM(AH39:AL39)</f>
        <v>2971170</v>
      </c>
      <c r="AN39" s="18">
        <v>616050</v>
      </c>
      <c r="AO39" s="18"/>
      <c r="AP39" s="18"/>
      <c r="AQ39" s="18">
        <v>2037900</v>
      </c>
      <c r="AR39" s="18"/>
      <c r="AS39" s="18">
        <f>SUM(AN39:AR39)</f>
        <v>2653950</v>
      </c>
      <c r="AT39" s="27">
        <v>1096950</v>
      </c>
      <c r="AU39" s="18"/>
      <c r="AV39" s="18"/>
      <c r="AW39" s="18">
        <v>4528170</v>
      </c>
      <c r="AX39" s="18"/>
      <c r="AY39" s="19">
        <f>SUM(AT39:AX39)</f>
        <v>5625120</v>
      </c>
    </row>
    <row r="40" spans="1:51" ht="76.5">
      <c r="A40" s="11" t="s">
        <v>138</v>
      </c>
      <c r="B40" s="12" t="s">
        <v>133</v>
      </c>
      <c r="C40" s="13" t="s">
        <v>139</v>
      </c>
      <c r="D40" s="13" t="s">
        <v>140</v>
      </c>
      <c r="E40" s="13"/>
      <c r="F40" s="46">
        <v>9</v>
      </c>
      <c r="G40" s="46">
        <v>15</v>
      </c>
      <c r="H40" s="46" t="s">
        <v>269</v>
      </c>
      <c r="I40" s="12"/>
      <c r="J40" s="18">
        <v>642959</v>
      </c>
      <c r="K40" s="18"/>
      <c r="L40" s="28"/>
      <c r="M40" s="28"/>
      <c r="N40" s="18"/>
      <c r="O40" s="18">
        <f t="shared" si="9"/>
        <v>642959</v>
      </c>
      <c r="P40" s="18">
        <v>1287489</v>
      </c>
      <c r="Q40" s="18"/>
      <c r="R40" s="18"/>
      <c r="S40" s="28"/>
      <c r="T40" s="18"/>
      <c r="U40" s="19">
        <f t="shared" si="10"/>
        <v>1287489</v>
      </c>
      <c r="V40" s="18">
        <v>392941</v>
      </c>
      <c r="W40" s="18"/>
      <c r="X40" s="18"/>
      <c r="Y40" s="28"/>
      <c r="Z40" s="18"/>
      <c r="AA40" s="19">
        <f t="shared" si="11"/>
        <v>392941</v>
      </c>
      <c r="AB40" s="18">
        <v>249566</v>
      </c>
      <c r="AC40" s="18"/>
      <c r="AD40" s="18"/>
      <c r="AE40" s="18"/>
      <c r="AF40" s="18"/>
      <c r="AG40" s="19">
        <f t="shared" si="12"/>
        <v>249566</v>
      </c>
      <c r="AH40" s="19">
        <f>+AB40+V40+P40+J40</f>
        <v>2572955</v>
      </c>
      <c r="AI40" s="18"/>
      <c r="AJ40" s="18"/>
      <c r="AK40" s="18"/>
      <c r="AL40" s="18"/>
      <c r="AM40" s="19">
        <f>+AG40+AA40+U40+O40</f>
        <v>2572955</v>
      </c>
      <c r="AN40" s="18"/>
      <c r="AO40" s="18"/>
      <c r="AP40" s="18"/>
      <c r="AQ40" s="18"/>
      <c r="AR40" s="18"/>
      <c r="AS40" s="19">
        <v>0</v>
      </c>
      <c r="AT40" s="27">
        <f t="shared" si="13"/>
        <v>2572955</v>
      </c>
      <c r="AU40" s="18"/>
      <c r="AV40" s="18"/>
      <c r="AW40" s="18"/>
      <c r="AX40" s="18"/>
      <c r="AY40" s="19">
        <f>AS40+AM40</f>
        <v>2572955</v>
      </c>
    </row>
    <row r="41" spans="1:51" ht="102">
      <c r="A41" s="11" t="s">
        <v>141</v>
      </c>
      <c r="B41" s="12" t="s">
        <v>133</v>
      </c>
      <c r="C41" s="13" t="s">
        <v>142</v>
      </c>
      <c r="D41" s="13" t="s">
        <v>103</v>
      </c>
      <c r="E41" s="13"/>
      <c r="F41" s="46">
        <v>9</v>
      </c>
      <c r="G41" s="46">
        <v>15</v>
      </c>
      <c r="H41" s="46" t="s">
        <v>271</v>
      </c>
      <c r="I41" s="12"/>
      <c r="J41" s="18">
        <v>142706</v>
      </c>
      <c r="K41" s="18"/>
      <c r="L41" s="28"/>
      <c r="M41" s="28"/>
      <c r="N41" s="18"/>
      <c r="O41" s="18">
        <f t="shared" si="9"/>
        <v>142706</v>
      </c>
      <c r="P41" s="18">
        <v>654751</v>
      </c>
      <c r="Q41" s="18"/>
      <c r="R41" s="18"/>
      <c r="S41" s="28"/>
      <c r="T41" s="18">
        <v>60000</v>
      </c>
      <c r="U41" s="18">
        <f t="shared" si="10"/>
        <v>714751</v>
      </c>
      <c r="V41" s="18">
        <v>3275612.0449999999</v>
      </c>
      <c r="W41" s="18"/>
      <c r="X41" s="18"/>
      <c r="Y41" s="28"/>
      <c r="Z41" s="18">
        <v>57500</v>
      </c>
      <c r="AA41" s="18">
        <f t="shared" si="11"/>
        <v>3333112.0449999999</v>
      </c>
      <c r="AB41" s="18">
        <v>3645533.7949999999</v>
      </c>
      <c r="AC41" s="18"/>
      <c r="AD41" s="18"/>
      <c r="AE41" s="18"/>
      <c r="AF41" s="18">
        <v>335000</v>
      </c>
      <c r="AG41" s="18">
        <f t="shared" si="12"/>
        <v>3980533.7949999999</v>
      </c>
      <c r="AH41" s="27">
        <f>AB41+V41+P41+J41</f>
        <v>7718602.8399999999</v>
      </c>
      <c r="AI41" s="18"/>
      <c r="AJ41" s="18"/>
      <c r="AK41" s="18"/>
      <c r="AL41" s="18">
        <f>AF41+Z41+T41</f>
        <v>452500</v>
      </c>
      <c r="AM41" s="27">
        <f>SUM(AH41:AL41)</f>
        <v>8171102.8399999999</v>
      </c>
      <c r="AN41" s="18"/>
      <c r="AO41" s="18"/>
      <c r="AP41" s="18"/>
      <c r="AQ41" s="18"/>
      <c r="AR41" s="18"/>
      <c r="AS41" s="18">
        <f>SUM(AN41:AR41)</f>
        <v>0</v>
      </c>
      <c r="AT41" s="27">
        <f t="shared" si="13"/>
        <v>7718602.8399999999</v>
      </c>
      <c r="AU41" s="18"/>
      <c r="AV41" s="18"/>
      <c r="AW41" s="18"/>
      <c r="AX41" s="18">
        <f>AL41+AR41</f>
        <v>452500</v>
      </c>
      <c r="AY41" s="19">
        <f>SUM(AT41:AX41)</f>
        <v>8171102.8399999999</v>
      </c>
    </row>
    <row r="42" spans="1:51" ht="63.75">
      <c r="A42" s="11" t="s">
        <v>143</v>
      </c>
      <c r="B42" s="12" t="s">
        <v>133</v>
      </c>
      <c r="C42" s="13" t="s">
        <v>251</v>
      </c>
      <c r="D42" s="13" t="s">
        <v>140</v>
      </c>
      <c r="E42" s="13"/>
      <c r="F42" s="46">
        <v>9</v>
      </c>
      <c r="G42" s="46">
        <v>15</v>
      </c>
      <c r="H42" s="46" t="s">
        <v>266</v>
      </c>
      <c r="I42" s="12"/>
      <c r="J42" s="18">
        <v>143885</v>
      </c>
      <c r="K42" s="18"/>
      <c r="L42" s="18"/>
      <c r="M42" s="18"/>
      <c r="N42" s="18"/>
      <c r="O42" s="18">
        <f t="shared" si="9"/>
        <v>143885</v>
      </c>
      <c r="P42" s="18">
        <v>172787</v>
      </c>
      <c r="Q42" s="18"/>
      <c r="R42" s="18"/>
      <c r="S42" s="18"/>
      <c r="T42" s="18"/>
      <c r="U42" s="19">
        <f t="shared" si="10"/>
        <v>172787</v>
      </c>
      <c r="V42" s="18">
        <v>1834593</v>
      </c>
      <c r="W42" s="18"/>
      <c r="X42" s="18"/>
      <c r="Y42" s="18"/>
      <c r="Z42" s="18"/>
      <c r="AA42" s="19">
        <f t="shared" si="11"/>
        <v>1834593</v>
      </c>
      <c r="AB42" s="18">
        <v>1829643</v>
      </c>
      <c r="AC42" s="18"/>
      <c r="AD42" s="18"/>
      <c r="AE42" s="18"/>
      <c r="AF42" s="18"/>
      <c r="AG42" s="19">
        <f t="shared" si="12"/>
        <v>1829643</v>
      </c>
      <c r="AH42" s="19">
        <f>+AB42+V42+P42+J42</f>
        <v>3980908</v>
      </c>
      <c r="AI42" s="18"/>
      <c r="AJ42" s="18"/>
      <c r="AK42" s="18"/>
      <c r="AL42" s="18"/>
      <c r="AM42" s="19">
        <f>+AG42+AA42+U42+O42</f>
        <v>3980908</v>
      </c>
      <c r="AN42" s="18"/>
      <c r="AO42" s="18"/>
      <c r="AP42" s="18"/>
      <c r="AQ42" s="18"/>
      <c r="AR42" s="18"/>
      <c r="AS42" s="18">
        <f t="shared" ref="AS42:AS57" si="14">SUM(AN42:AR42)</f>
        <v>0</v>
      </c>
      <c r="AT42" s="27">
        <f t="shared" si="13"/>
        <v>3980908</v>
      </c>
      <c r="AU42" s="18"/>
      <c r="AV42" s="18"/>
      <c r="AW42" s="18"/>
      <c r="AX42" s="18"/>
      <c r="AY42" s="19">
        <f>AS42+AM42</f>
        <v>3980908</v>
      </c>
    </row>
    <row r="43" spans="1:51" ht="120.75" customHeight="1">
      <c r="A43" s="14" t="s">
        <v>144</v>
      </c>
      <c r="B43" s="20" t="s">
        <v>133</v>
      </c>
      <c r="C43" s="16" t="s">
        <v>145</v>
      </c>
      <c r="D43" s="15" t="s">
        <v>103</v>
      </c>
      <c r="E43" s="15"/>
      <c r="F43" s="46">
        <v>9</v>
      </c>
      <c r="G43" s="46">
        <v>15</v>
      </c>
      <c r="H43" s="46" t="s">
        <v>271</v>
      </c>
      <c r="I43" s="12"/>
      <c r="J43" s="18">
        <v>156439</v>
      </c>
      <c r="K43" s="18"/>
      <c r="L43" s="27"/>
      <c r="M43" s="27"/>
      <c r="N43" s="18"/>
      <c r="O43" s="18">
        <f t="shared" si="9"/>
        <v>156439</v>
      </c>
      <c r="P43" s="18">
        <v>68279</v>
      </c>
      <c r="Q43" s="18"/>
      <c r="R43" s="18"/>
      <c r="S43" s="27"/>
      <c r="T43" s="18"/>
      <c r="U43" s="18">
        <f t="shared" si="10"/>
        <v>68279</v>
      </c>
      <c r="V43" s="18">
        <v>107800</v>
      </c>
      <c r="W43" s="18"/>
      <c r="X43" s="18"/>
      <c r="Y43" s="27"/>
      <c r="Z43" s="18"/>
      <c r="AA43" s="18">
        <f t="shared" si="11"/>
        <v>107800</v>
      </c>
      <c r="AB43" s="18">
        <v>254615</v>
      </c>
      <c r="AC43" s="18"/>
      <c r="AD43" s="18"/>
      <c r="AE43" s="18"/>
      <c r="AF43" s="18"/>
      <c r="AG43" s="18">
        <f t="shared" si="12"/>
        <v>254615</v>
      </c>
      <c r="AH43" s="27">
        <f>AB43+V43+P43+J43</f>
        <v>587133</v>
      </c>
      <c r="AI43" s="18"/>
      <c r="AJ43" s="18"/>
      <c r="AK43" s="18"/>
      <c r="AL43" s="18"/>
      <c r="AM43" s="27">
        <f>SUM(AH43:AL43)</f>
        <v>587133</v>
      </c>
      <c r="AN43" s="18"/>
      <c r="AO43" s="18"/>
      <c r="AP43" s="18"/>
      <c r="AQ43" s="18"/>
      <c r="AR43" s="18"/>
      <c r="AS43" s="18">
        <f t="shared" si="14"/>
        <v>0</v>
      </c>
      <c r="AT43" s="27">
        <f t="shared" si="13"/>
        <v>587133</v>
      </c>
      <c r="AU43" s="18"/>
      <c r="AV43" s="18"/>
      <c r="AW43" s="18"/>
      <c r="AX43" s="18"/>
      <c r="AY43" s="19">
        <f>SUM(AT43:AX43)</f>
        <v>587133</v>
      </c>
    </row>
    <row r="44" spans="1:51" ht="51">
      <c r="A44" s="11" t="s">
        <v>146</v>
      </c>
      <c r="B44" s="12" t="s">
        <v>133</v>
      </c>
      <c r="C44" s="13" t="s">
        <v>147</v>
      </c>
      <c r="D44" s="13" t="s">
        <v>80</v>
      </c>
      <c r="E44" s="13" t="s">
        <v>282</v>
      </c>
      <c r="F44" s="46">
        <v>9</v>
      </c>
      <c r="G44" s="46">
        <v>15</v>
      </c>
      <c r="H44" s="46" t="s">
        <v>265</v>
      </c>
      <c r="I44" s="12"/>
      <c r="J44" s="18">
        <v>15950.000000000002</v>
      </c>
      <c r="K44" s="18"/>
      <c r="L44" s="18"/>
      <c r="M44" s="18">
        <v>176229.99999999997</v>
      </c>
      <c r="N44" s="18"/>
      <c r="O44" s="18">
        <f t="shared" si="9"/>
        <v>192179.99999999997</v>
      </c>
      <c r="P44" s="18">
        <v>512431</v>
      </c>
      <c r="Q44" s="18"/>
      <c r="R44" s="18"/>
      <c r="S44" s="18"/>
      <c r="T44" s="18"/>
      <c r="U44" s="19">
        <f t="shared" si="10"/>
        <v>512431</v>
      </c>
      <c r="V44" s="18">
        <v>109220</v>
      </c>
      <c r="W44" s="18"/>
      <c r="X44" s="18"/>
      <c r="Y44" s="18">
        <v>902550</v>
      </c>
      <c r="Z44" s="18"/>
      <c r="AA44" s="18">
        <f t="shared" si="11"/>
        <v>1011770</v>
      </c>
      <c r="AB44" s="18">
        <v>119450</v>
      </c>
      <c r="AC44" s="18"/>
      <c r="AD44" s="18"/>
      <c r="AE44" s="18">
        <v>1006829.9999999999</v>
      </c>
      <c r="AF44" s="18"/>
      <c r="AG44" s="18">
        <f t="shared" si="12"/>
        <v>1126280</v>
      </c>
      <c r="AH44" s="27">
        <f>AB44+V44+P44+J44</f>
        <v>757051</v>
      </c>
      <c r="AI44" s="18"/>
      <c r="AJ44" s="18"/>
      <c r="AK44" s="18">
        <v>2085610</v>
      </c>
      <c r="AL44" s="18"/>
      <c r="AM44" s="27">
        <f>SUM(AH44:AL44)</f>
        <v>2842661</v>
      </c>
      <c r="AN44" s="18">
        <v>335710</v>
      </c>
      <c r="AO44" s="18"/>
      <c r="AP44" s="18"/>
      <c r="AQ44" s="18">
        <v>2358800</v>
      </c>
      <c r="AR44" s="18"/>
      <c r="AS44" s="18">
        <f t="shared" si="14"/>
        <v>2694510</v>
      </c>
      <c r="AT44" s="27">
        <v>1092761</v>
      </c>
      <c r="AU44" s="18"/>
      <c r="AV44" s="18"/>
      <c r="AW44" s="18">
        <v>4444410</v>
      </c>
      <c r="AX44" s="18"/>
      <c r="AY44" s="19">
        <f>SUM(AT44:AX44)</f>
        <v>5537171</v>
      </c>
    </row>
    <row r="45" spans="1:51" ht="25.5">
      <c r="A45" s="11" t="s">
        <v>148</v>
      </c>
      <c r="B45" s="12" t="s">
        <v>133</v>
      </c>
      <c r="C45" s="13" t="s">
        <v>149</v>
      </c>
      <c r="D45" s="13" t="s">
        <v>80</v>
      </c>
      <c r="E45" s="13" t="s">
        <v>283</v>
      </c>
      <c r="F45" s="46">
        <v>9</v>
      </c>
      <c r="G45" s="46">
        <v>15</v>
      </c>
      <c r="H45" s="46" t="s">
        <v>265</v>
      </c>
      <c r="I45" s="12"/>
      <c r="J45" s="18">
        <v>62706</v>
      </c>
      <c r="K45" s="18"/>
      <c r="L45" s="18"/>
      <c r="M45" s="18">
        <v>120764.00000000001</v>
      </c>
      <c r="N45" s="27"/>
      <c r="O45" s="18">
        <f t="shared" si="9"/>
        <v>183470</v>
      </c>
      <c r="P45" s="18">
        <v>25912</v>
      </c>
      <c r="Q45" s="18"/>
      <c r="R45" s="18"/>
      <c r="S45" s="18">
        <v>24445</v>
      </c>
      <c r="T45" s="18"/>
      <c r="U45" s="19">
        <f t="shared" si="10"/>
        <v>50357</v>
      </c>
      <c r="V45" s="18"/>
      <c r="W45" s="18"/>
      <c r="X45" s="18"/>
      <c r="Y45" s="18"/>
      <c r="Z45" s="18"/>
      <c r="AA45" s="19">
        <f t="shared" si="11"/>
        <v>0</v>
      </c>
      <c r="AB45" s="18"/>
      <c r="AC45" s="18"/>
      <c r="AD45" s="18"/>
      <c r="AE45" s="18"/>
      <c r="AF45" s="18"/>
      <c r="AG45" s="19">
        <f t="shared" si="12"/>
        <v>0</v>
      </c>
      <c r="AH45" s="27">
        <f>AB45+V45+P45+J45</f>
        <v>88618</v>
      </c>
      <c r="AI45" s="18"/>
      <c r="AJ45" s="18"/>
      <c r="AK45" s="18">
        <f>SUM(M45,S45)</f>
        <v>145209</v>
      </c>
      <c r="AL45" s="18"/>
      <c r="AM45" s="19">
        <f>+AG45+AA45+U45+O45</f>
        <v>233827</v>
      </c>
      <c r="AN45" s="18"/>
      <c r="AO45" s="18"/>
      <c r="AP45" s="18"/>
      <c r="AQ45" s="18"/>
      <c r="AR45" s="18"/>
      <c r="AS45" s="18">
        <f t="shared" si="14"/>
        <v>0</v>
      </c>
      <c r="AT45" s="27">
        <v>88618</v>
      </c>
      <c r="AU45" s="18"/>
      <c r="AV45" s="18"/>
      <c r="AW45" s="18">
        <v>145209</v>
      </c>
      <c r="AX45" s="18"/>
      <c r="AY45" s="19">
        <f>SUM(AT45:AX45)</f>
        <v>233827</v>
      </c>
    </row>
    <row r="46" spans="1:51" ht="25.5">
      <c r="A46" s="11" t="s">
        <v>150</v>
      </c>
      <c r="B46" s="20" t="s">
        <v>133</v>
      </c>
      <c r="C46" s="13" t="s">
        <v>250</v>
      </c>
      <c r="D46" s="13" t="s">
        <v>80</v>
      </c>
      <c r="E46" s="13" t="s">
        <v>284</v>
      </c>
      <c r="F46" s="46">
        <v>9</v>
      </c>
      <c r="G46" s="46">
        <v>15</v>
      </c>
      <c r="H46" s="46" t="s">
        <v>151</v>
      </c>
      <c r="I46" s="12"/>
      <c r="J46" s="18">
        <v>137792</v>
      </c>
      <c r="K46" s="18"/>
      <c r="L46" s="18"/>
      <c r="M46" s="18"/>
      <c r="N46" s="18"/>
      <c r="O46" s="18">
        <f t="shared" si="9"/>
        <v>137792</v>
      </c>
      <c r="P46" s="18">
        <v>128955</v>
      </c>
      <c r="Q46" s="18"/>
      <c r="R46" s="18"/>
      <c r="S46" s="18"/>
      <c r="T46" s="18"/>
      <c r="U46" s="19">
        <f t="shared" si="10"/>
        <v>128955</v>
      </c>
      <c r="V46" s="18">
        <v>156339</v>
      </c>
      <c r="W46" s="18"/>
      <c r="X46" s="18"/>
      <c r="Y46" s="18"/>
      <c r="Z46" s="18"/>
      <c r="AA46" s="19">
        <f t="shared" si="11"/>
        <v>156339</v>
      </c>
      <c r="AB46" s="18">
        <v>194932</v>
      </c>
      <c r="AC46" s="18"/>
      <c r="AD46" s="18"/>
      <c r="AE46" s="18"/>
      <c r="AF46" s="18"/>
      <c r="AG46" s="19">
        <f t="shared" si="12"/>
        <v>194932</v>
      </c>
      <c r="AH46" s="27">
        <f>AB46+V46+P46+J46</f>
        <v>618018</v>
      </c>
      <c r="AI46" s="18"/>
      <c r="AJ46" s="18"/>
      <c r="AK46" s="18"/>
      <c r="AL46" s="18"/>
      <c r="AM46" s="19">
        <f t="shared" ref="AM46:AM62" si="15">SUM(AH46:AL46)</f>
        <v>618018</v>
      </c>
      <c r="AN46" s="18"/>
      <c r="AO46" s="18"/>
      <c r="AP46" s="18"/>
      <c r="AQ46" s="18"/>
      <c r="AR46" s="18"/>
      <c r="AS46" s="18">
        <f t="shared" si="14"/>
        <v>0</v>
      </c>
      <c r="AT46" s="27">
        <f t="shared" si="13"/>
        <v>618018</v>
      </c>
      <c r="AU46" s="18"/>
      <c r="AV46" s="18"/>
      <c r="AW46" s="18"/>
      <c r="AX46" s="18"/>
      <c r="AY46" s="19">
        <f>SUM(AT46:AX46)</f>
        <v>618018</v>
      </c>
    </row>
    <row r="47" spans="1:51" ht="25.5">
      <c r="A47" s="11" t="s">
        <v>152</v>
      </c>
      <c r="B47" s="12" t="s">
        <v>153</v>
      </c>
      <c r="C47" s="13" t="s">
        <v>154</v>
      </c>
      <c r="D47" s="13" t="s">
        <v>103</v>
      </c>
      <c r="E47" s="13"/>
      <c r="F47" s="46" t="s">
        <v>155</v>
      </c>
      <c r="G47" s="46">
        <v>15</v>
      </c>
      <c r="H47" s="46" t="s">
        <v>265</v>
      </c>
      <c r="I47" s="12"/>
      <c r="J47" s="18"/>
      <c r="K47" s="18"/>
      <c r="L47" s="18"/>
      <c r="M47" s="18"/>
      <c r="N47" s="19"/>
      <c r="O47" s="18">
        <f t="shared" si="9"/>
        <v>0</v>
      </c>
      <c r="P47" s="18">
        <v>50000</v>
      </c>
      <c r="Q47" s="18"/>
      <c r="R47" s="18"/>
      <c r="S47" s="18"/>
      <c r="T47" s="18"/>
      <c r="U47" s="18">
        <f t="shared" si="10"/>
        <v>50000</v>
      </c>
      <c r="V47" s="18">
        <v>50000</v>
      </c>
      <c r="W47" s="18"/>
      <c r="X47" s="18"/>
      <c r="Y47" s="18"/>
      <c r="Z47" s="18"/>
      <c r="AA47" s="18">
        <f t="shared" si="11"/>
        <v>50000</v>
      </c>
      <c r="AB47" s="18">
        <v>50000</v>
      </c>
      <c r="AC47" s="18"/>
      <c r="AD47" s="18"/>
      <c r="AE47" s="18"/>
      <c r="AF47" s="18"/>
      <c r="AG47" s="18">
        <f t="shared" si="12"/>
        <v>50000</v>
      </c>
      <c r="AH47" s="27">
        <f>AB47+V47+P47+J47</f>
        <v>150000</v>
      </c>
      <c r="AI47" s="18"/>
      <c r="AJ47" s="18"/>
      <c r="AK47" s="18"/>
      <c r="AL47" s="18"/>
      <c r="AM47" s="27">
        <f t="shared" si="15"/>
        <v>150000</v>
      </c>
      <c r="AN47" s="18">
        <v>50000</v>
      </c>
      <c r="AO47" s="18"/>
      <c r="AP47" s="18"/>
      <c r="AQ47" s="18"/>
      <c r="AR47" s="18"/>
      <c r="AS47" s="18">
        <f t="shared" si="14"/>
        <v>50000</v>
      </c>
      <c r="AT47" s="27">
        <f t="shared" si="13"/>
        <v>200000</v>
      </c>
      <c r="AU47" s="18"/>
      <c r="AV47" s="18"/>
      <c r="AW47" s="18"/>
      <c r="AX47" s="18"/>
      <c r="AY47" s="18">
        <v>200000</v>
      </c>
    </row>
    <row r="48" spans="1:51" ht="76.5">
      <c r="A48" s="33" t="s">
        <v>156</v>
      </c>
      <c r="B48" s="12" t="s">
        <v>157</v>
      </c>
      <c r="C48" s="13" t="s">
        <v>158</v>
      </c>
      <c r="D48" s="13" t="s">
        <v>80</v>
      </c>
      <c r="E48" s="13"/>
      <c r="F48" s="46" t="s">
        <v>159</v>
      </c>
      <c r="G48" s="46">
        <v>15</v>
      </c>
      <c r="H48" s="46" t="s">
        <v>160</v>
      </c>
      <c r="I48" s="12"/>
      <c r="J48" s="18"/>
      <c r="K48" s="18"/>
      <c r="L48" s="18"/>
      <c r="M48" s="18"/>
      <c r="N48" s="18"/>
      <c r="O48" s="18">
        <f t="shared" si="9"/>
        <v>0</v>
      </c>
      <c r="P48" s="18"/>
      <c r="Q48" s="18"/>
      <c r="R48" s="18"/>
      <c r="S48" s="18"/>
      <c r="T48" s="18"/>
      <c r="U48" s="19">
        <f t="shared" si="10"/>
        <v>0</v>
      </c>
      <c r="V48" s="18"/>
      <c r="W48" s="18"/>
      <c r="X48" s="18"/>
      <c r="Y48" s="18"/>
      <c r="Z48" s="18"/>
      <c r="AA48" s="19">
        <f t="shared" si="11"/>
        <v>0</v>
      </c>
      <c r="AB48" s="18"/>
      <c r="AC48" s="18"/>
      <c r="AD48" s="18"/>
      <c r="AE48" s="18"/>
      <c r="AF48" s="18"/>
      <c r="AG48" s="19">
        <f t="shared" si="12"/>
        <v>0</v>
      </c>
      <c r="AH48" s="19">
        <v>42847</v>
      </c>
      <c r="AI48" s="18"/>
      <c r="AJ48" s="18"/>
      <c r="AK48" s="18"/>
      <c r="AL48" s="18"/>
      <c r="AM48" s="19">
        <f t="shared" si="15"/>
        <v>42847</v>
      </c>
      <c r="AN48" s="18"/>
      <c r="AO48" s="18"/>
      <c r="AP48" s="18"/>
      <c r="AQ48" s="18"/>
      <c r="AR48" s="18"/>
      <c r="AS48" s="18">
        <f t="shared" si="14"/>
        <v>0</v>
      </c>
      <c r="AT48" s="27">
        <f t="shared" si="13"/>
        <v>42847</v>
      </c>
      <c r="AU48" s="18"/>
      <c r="AV48" s="18"/>
      <c r="AW48" s="18"/>
      <c r="AX48" s="18"/>
      <c r="AY48" s="19">
        <f>AS48+AM48</f>
        <v>42847</v>
      </c>
    </row>
    <row r="49" spans="1:51" ht="76.5">
      <c r="A49" s="33" t="s">
        <v>161</v>
      </c>
      <c r="B49" s="12" t="s">
        <v>157</v>
      </c>
      <c r="C49" s="13" t="s">
        <v>162</v>
      </c>
      <c r="D49" s="13" t="s">
        <v>80</v>
      </c>
      <c r="E49" s="13" t="s">
        <v>163</v>
      </c>
      <c r="F49" s="46" t="s">
        <v>159</v>
      </c>
      <c r="G49" s="46">
        <v>15</v>
      </c>
      <c r="H49" s="46" t="s">
        <v>160</v>
      </c>
      <c r="I49" s="12"/>
      <c r="J49" s="18"/>
      <c r="K49" s="18"/>
      <c r="L49" s="18"/>
      <c r="M49" s="18"/>
      <c r="N49" s="18"/>
      <c r="O49" s="18">
        <f t="shared" si="9"/>
        <v>0</v>
      </c>
      <c r="P49" s="18"/>
      <c r="Q49" s="18"/>
      <c r="R49" s="18"/>
      <c r="S49" s="18"/>
      <c r="T49" s="18"/>
      <c r="U49" s="19">
        <f t="shared" si="10"/>
        <v>0</v>
      </c>
      <c r="V49" s="18"/>
      <c r="W49" s="18"/>
      <c r="X49" s="18"/>
      <c r="Y49" s="18"/>
      <c r="Z49" s="18"/>
      <c r="AA49" s="19">
        <f t="shared" si="11"/>
        <v>0</v>
      </c>
      <c r="AB49" s="18"/>
      <c r="AC49" s="18"/>
      <c r="AD49" s="18"/>
      <c r="AE49" s="18"/>
      <c r="AF49" s="18"/>
      <c r="AG49" s="19">
        <f t="shared" si="12"/>
        <v>0</v>
      </c>
      <c r="AH49" s="27">
        <v>1295</v>
      </c>
      <c r="AI49" s="18"/>
      <c r="AJ49" s="18"/>
      <c r="AK49" s="18"/>
      <c r="AL49" s="18"/>
      <c r="AM49" s="27">
        <f t="shared" si="15"/>
        <v>1295</v>
      </c>
      <c r="AN49" s="18"/>
      <c r="AO49" s="18"/>
      <c r="AP49" s="18"/>
      <c r="AQ49" s="18"/>
      <c r="AR49" s="18"/>
      <c r="AS49" s="18">
        <f t="shared" si="14"/>
        <v>0</v>
      </c>
      <c r="AT49" s="27">
        <f t="shared" si="13"/>
        <v>1295</v>
      </c>
      <c r="AU49" s="18"/>
      <c r="AV49" s="18"/>
      <c r="AW49" s="18"/>
      <c r="AX49" s="18"/>
      <c r="AY49" s="19">
        <f>AS49+AM49</f>
        <v>1295</v>
      </c>
    </row>
    <row r="50" spans="1:51" ht="38.25">
      <c r="A50" s="33" t="s">
        <v>164</v>
      </c>
      <c r="B50" s="12" t="s">
        <v>165</v>
      </c>
      <c r="C50" s="13" t="s">
        <v>166</v>
      </c>
      <c r="D50" s="13" t="s">
        <v>74</v>
      </c>
      <c r="E50" s="13" t="s">
        <v>167</v>
      </c>
      <c r="F50" s="46">
        <v>9</v>
      </c>
      <c r="G50" s="46">
        <v>15</v>
      </c>
      <c r="H50" s="46" t="s">
        <v>265</v>
      </c>
      <c r="I50" s="12"/>
      <c r="J50" s="18"/>
      <c r="K50" s="18"/>
      <c r="L50" s="18"/>
      <c r="M50" s="18"/>
      <c r="N50" s="18"/>
      <c r="O50" s="18">
        <f t="shared" si="9"/>
        <v>0</v>
      </c>
      <c r="P50" s="18"/>
      <c r="Q50" s="18"/>
      <c r="R50" s="18"/>
      <c r="S50" s="18"/>
      <c r="T50" s="18"/>
      <c r="U50" s="18">
        <f t="shared" si="10"/>
        <v>0</v>
      </c>
      <c r="V50" s="18"/>
      <c r="W50" s="18"/>
      <c r="X50" s="18"/>
      <c r="Y50" s="18"/>
      <c r="Z50" s="18"/>
      <c r="AA50" s="18">
        <f t="shared" si="11"/>
        <v>0</v>
      </c>
      <c r="AB50" s="18"/>
      <c r="AC50" s="18"/>
      <c r="AD50" s="18"/>
      <c r="AE50" s="18"/>
      <c r="AF50" s="18"/>
      <c r="AG50" s="18">
        <f t="shared" si="12"/>
        <v>0</v>
      </c>
      <c r="AH50" s="18"/>
      <c r="AI50" s="18"/>
      <c r="AJ50" s="18"/>
      <c r="AK50" s="18"/>
      <c r="AL50" s="18"/>
      <c r="AM50" s="27">
        <f t="shared" si="15"/>
        <v>0</v>
      </c>
      <c r="AN50" s="18"/>
      <c r="AO50" s="18"/>
      <c r="AP50" s="18"/>
      <c r="AQ50" s="18"/>
      <c r="AR50" s="18"/>
      <c r="AS50" s="18">
        <f t="shared" si="14"/>
        <v>0</v>
      </c>
      <c r="AT50" s="27">
        <f t="shared" si="13"/>
        <v>0</v>
      </c>
      <c r="AU50" s="18"/>
      <c r="AV50" s="18"/>
      <c r="AW50" s="18"/>
      <c r="AX50" s="18"/>
      <c r="AY50" s="27" t="s">
        <v>239</v>
      </c>
    </row>
    <row r="51" spans="1:51" ht="51">
      <c r="A51" s="11" t="s">
        <v>168</v>
      </c>
      <c r="B51" s="12" t="s">
        <v>133</v>
      </c>
      <c r="C51" s="13" t="s">
        <v>169</v>
      </c>
      <c r="D51" s="13" t="s">
        <v>84</v>
      </c>
      <c r="E51" s="13" t="s">
        <v>285</v>
      </c>
      <c r="F51" s="46">
        <v>9</v>
      </c>
      <c r="G51" s="46">
        <v>15</v>
      </c>
      <c r="H51" s="46" t="s">
        <v>271</v>
      </c>
      <c r="I51" s="12"/>
      <c r="J51" s="18">
        <v>3060.24</v>
      </c>
      <c r="K51" s="18"/>
      <c r="L51" s="18"/>
      <c r="M51" s="18">
        <v>7703.9</v>
      </c>
      <c r="N51" s="18"/>
      <c r="O51" s="18">
        <f t="shared" si="9"/>
        <v>10764.14</v>
      </c>
      <c r="P51" s="18">
        <v>5919.0060000000003</v>
      </c>
      <c r="Q51" s="18"/>
      <c r="R51" s="18"/>
      <c r="S51" s="18">
        <v>3854</v>
      </c>
      <c r="T51" s="18"/>
      <c r="U51" s="18">
        <f t="shared" si="10"/>
        <v>9773.0060000000012</v>
      </c>
      <c r="V51" s="18">
        <v>5280.5950000000003</v>
      </c>
      <c r="W51" s="18"/>
      <c r="X51" s="18"/>
      <c r="Y51" s="18">
        <v>1812.2</v>
      </c>
      <c r="Z51" s="18"/>
      <c r="AA51" s="18">
        <f t="shared" si="11"/>
        <v>7092.7950000000001</v>
      </c>
      <c r="AB51" s="18">
        <v>0</v>
      </c>
      <c r="AC51" s="18"/>
      <c r="AD51" s="18"/>
      <c r="AE51" s="18"/>
      <c r="AF51" s="18"/>
      <c r="AG51" s="18">
        <f t="shared" si="12"/>
        <v>0</v>
      </c>
      <c r="AH51" s="27">
        <f>AB51+V51+P51+J51</f>
        <v>14259.841</v>
      </c>
      <c r="AI51" s="18"/>
      <c r="AJ51" s="18"/>
      <c r="AK51" s="18">
        <v>13370.1</v>
      </c>
      <c r="AL51" s="18"/>
      <c r="AM51" s="27">
        <f t="shared" si="15"/>
        <v>27629.940999999999</v>
      </c>
      <c r="AN51" s="18"/>
      <c r="AO51" s="18"/>
      <c r="AP51" s="18"/>
      <c r="AQ51" s="18"/>
      <c r="AR51" s="18"/>
      <c r="AS51" s="18">
        <f t="shared" si="14"/>
        <v>0</v>
      </c>
      <c r="AT51" s="27">
        <v>14259.841</v>
      </c>
      <c r="AU51" s="18"/>
      <c r="AV51" s="18"/>
      <c r="AW51" s="18">
        <v>13370.1</v>
      </c>
      <c r="AX51" s="18"/>
      <c r="AY51" s="19">
        <f>SUM(AT51:AX51)</f>
        <v>27629.940999999999</v>
      </c>
    </row>
    <row r="52" spans="1:51" ht="38.25">
      <c r="A52" s="11" t="s">
        <v>170</v>
      </c>
      <c r="B52" s="12" t="s">
        <v>133</v>
      </c>
      <c r="C52" s="13" t="s">
        <v>171</v>
      </c>
      <c r="D52" s="13" t="s">
        <v>103</v>
      </c>
      <c r="E52" s="13"/>
      <c r="F52" s="46">
        <v>9</v>
      </c>
      <c r="G52" s="46">
        <v>15</v>
      </c>
      <c r="H52" s="46" t="s">
        <v>271</v>
      </c>
      <c r="I52" s="12"/>
      <c r="J52" s="32"/>
      <c r="K52" s="18"/>
      <c r="L52" s="18"/>
      <c r="M52" s="18">
        <v>172250</v>
      </c>
      <c r="N52" s="18"/>
      <c r="O52" s="18">
        <f>SUM(K52:N52)</f>
        <v>172250</v>
      </c>
      <c r="P52" s="32"/>
      <c r="Q52" s="18"/>
      <c r="R52" s="18"/>
      <c r="S52" s="18">
        <v>141510</v>
      </c>
      <c r="T52" s="18"/>
      <c r="U52" s="18">
        <f>SUM(Q52:T52)</f>
        <v>141510</v>
      </c>
      <c r="V52" s="32"/>
      <c r="W52" s="18"/>
      <c r="X52" s="18"/>
      <c r="Y52" s="18">
        <v>91425</v>
      </c>
      <c r="Z52" s="18"/>
      <c r="AA52" s="18">
        <f>SUM(W52:Z52)</f>
        <v>91425</v>
      </c>
      <c r="AB52" s="32"/>
      <c r="AC52" s="18"/>
      <c r="AD52" s="18"/>
      <c r="AE52" s="18">
        <v>53636</v>
      </c>
      <c r="AF52" s="18"/>
      <c r="AG52" s="18">
        <f>SUM(AC52:AF52)</f>
        <v>53636</v>
      </c>
      <c r="AH52" s="32"/>
      <c r="AI52" s="18"/>
      <c r="AJ52" s="18"/>
      <c r="AK52" s="27">
        <f>AE52+Y52+S52+M52</f>
        <v>458821</v>
      </c>
      <c r="AL52" s="18"/>
      <c r="AM52" s="27">
        <f>SUM(AI52:AL52)</f>
        <v>458821</v>
      </c>
      <c r="AN52" s="18"/>
      <c r="AO52" s="18"/>
      <c r="AP52" s="18"/>
      <c r="AQ52" s="18"/>
      <c r="AR52" s="18"/>
      <c r="AS52" s="18">
        <f t="shared" si="14"/>
        <v>0</v>
      </c>
      <c r="AT52" s="32"/>
      <c r="AU52" s="18"/>
      <c r="AV52" s="18"/>
      <c r="AW52" s="27">
        <f>AK52+AN52</f>
        <v>458821</v>
      </c>
      <c r="AX52" s="18"/>
      <c r="AY52" s="19">
        <f>SUM(AU52:AX52)</f>
        <v>458821</v>
      </c>
    </row>
    <row r="53" spans="1:51" ht="140.25">
      <c r="A53" s="11" t="s">
        <v>172</v>
      </c>
      <c r="B53" s="12" t="s">
        <v>133</v>
      </c>
      <c r="C53" s="13" t="s">
        <v>173</v>
      </c>
      <c r="D53" s="13" t="s">
        <v>103</v>
      </c>
      <c r="E53" s="13"/>
      <c r="F53" s="46">
        <v>9</v>
      </c>
      <c r="G53" s="46">
        <v>15</v>
      </c>
      <c r="H53" s="46" t="s">
        <v>267</v>
      </c>
      <c r="I53" s="12"/>
      <c r="J53" s="18">
        <v>1549500</v>
      </c>
      <c r="K53" s="18"/>
      <c r="L53" s="18"/>
      <c r="M53" s="18"/>
      <c r="N53" s="18"/>
      <c r="O53" s="18">
        <f t="shared" si="9"/>
        <v>1549500</v>
      </c>
      <c r="P53" s="18">
        <v>0</v>
      </c>
      <c r="Q53" s="18"/>
      <c r="R53" s="18"/>
      <c r="S53" s="18"/>
      <c r="T53" s="18"/>
      <c r="U53" s="18">
        <f t="shared" si="10"/>
        <v>0</v>
      </c>
      <c r="V53" s="18">
        <v>1429000</v>
      </c>
      <c r="W53" s="18"/>
      <c r="X53" s="18"/>
      <c r="Y53" s="18"/>
      <c r="Z53" s="18"/>
      <c r="AA53" s="18">
        <f t="shared" si="11"/>
        <v>1429000</v>
      </c>
      <c r="AB53" s="18">
        <v>334308</v>
      </c>
      <c r="AC53" s="18"/>
      <c r="AD53" s="18"/>
      <c r="AE53" s="18"/>
      <c r="AF53" s="18"/>
      <c r="AG53" s="18">
        <f t="shared" si="12"/>
        <v>334308</v>
      </c>
      <c r="AH53" s="27">
        <f>AB53+V53+P53+J53</f>
        <v>3312808</v>
      </c>
      <c r="AI53" s="18"/>
      <c r="AJ53" s="18"/>
      <c r="AK53" s="18"/>
      <c r="AL53" s="18"/>
      <c r="AM53" s="27">
        <f t="shared" si="15"/>
        <v>3312808</v>
      </c>
      <c r="AN53" s="18">
        <v>333760</v>
      </c>
      <c r="AO53" s="18"/>
      <c r="AP53" s="18"/>
      <c r="AQ53" s="18"/>
      <c r="AR53" s="18"/>
      <c r="AS53" s="18">
        <f t="shared" si="14"/>
        <v>333760</v>
      </c>
      <c r="AT53" s="27">
        <f t="shared" si="13"/>
        <v>3646568</v>
      </c>
      <c r="AU53" s="18"/>
      <c r="AV53" s="18"/>
      <c r="AW53" s="18"/>
      <c r="AX53" s="18"/>
      <c r="AY53" s="19">
        <f>SUM(AT53:AX53)</f>
        <v>3646568</v>
      </c>
    </row>
    <row r="54" spans="1:51" ht="51">
      <c r="A54" s="11" t="s">
        <v>175</v>
      </c>
      <c r="B54" s="12" t="s">
        <v>133</v>
      </c>
      <c r="C54" s="15" t="s">
        <v>249</v>
      </c>
      <c r="D54" s="13" t="s">
        <v>80</v>
      </c>
      <c r="E54" s="13" t="s">
        <v>297</v>
      </c>
      <c r="F54" s="46">
        <v>9</v>
      </c>
      <c r="G54" s="46">
        <v>15</v>
      </c>
      <c r="H54" s="46" t="s">
        <v>272</v>
      </c>
      <c r="I54" s="12"/>
      <c r="J54" s="18"/>
      <c r="K54" s="18"/>
      <c r="L54" s="18"/>
      <c r="M54" s="18"/>
      <c r="N54" s="18"/>
      <c r="O54" s="18">
        <f t="shared" si="9"/>
        <v>0</v>
      </c>
      <c r="P54" s="18"/>
      <c r="Q54" s="18"/>
      <c r="R54" s="18"/>
      <c r="S54" s="18"/>
      <c r="T54" s="18"/>
      <c r="U54" s="19">
        <f t="shared" si="10"/>
        <v>0</v>
      </c>
      <c r="V54" s="18"/>
      <c r="W54" s="18"/>
      <c r="X54" s="18"/>
      <c r="Y54" s="18"/>
      <c r="Z54" s="18"/>
      <c r="AA54" s="19">
        <f t="shared" si="11"/>
        <v>0</v>
      </c>
      <c r="AB54" s="18"/>
      <c r="AC54" s="18"/>
      <c r="AD54" s="18"/>
      <c r="AE54" s="18"/>
      <c r="AF54" s="18"/>
      <c r="AG54" s="19">
        <f t="shared" si="12"/>
        <v>0</v>
      </c>
      <c r="AH54" s="27">
        <f>AB54+V54+P54+J54</f>
        <v>0</v>
      </c>
      <c r="AI54" s="18"/>
      <c r="AJ54" s="18"/>
      <c r="AK54" s="18"/>
      <c r="AL54" s="18"/>
      <c r="AM54" s="27">
        <f t="shared" si="15"/>
        <v>0</v>
      </c>
      <c r="AN54" s="18"/>
      <c r="AO54" s="18"/>
      <c r="AP54" s="18"/>
      <c r="AQ54" s="18"/>
      <c r="AR54" s="18"/>
      <c r="AS54" s="18">
        <f t="shared" si="14"/>
        <v>0</v>
      </c>
      <c r="AT54" s="27">
        <f t="shared" si="13"/>
        <v>0</v>
      </c>
      <c r="AU54" s="18"/>
      <c r="AV54" s="18"/>
      <c r="AW54" s="18"/>
      <c r="AX54" s="18"/>
      <c r="AY54" s="27" t="s">
        <v>239</v>
      </c>
    </row>
    <row r="55" spans="1:51" ht="76.5">
      <c r="A55" s="11" t="s">
        <v>176</v>
      </c>
      <c r="B55" s="12" t="s">
        <v>133</v>
      </c>
      <c r="C55" s="13" t="s">
        <v>248</v>
      </c>
      <c r="D55" s="13" t="s">
        <v>103</v>
      </c>
      <c r="E55" s="13"/>
      <c r="F55" s="46">
        <v>9</v>
      </c>
      <c r="G55" s="46">
        <v>15</v>
      </c>
      <c r="H55" s="46" t="s">
        <v>272</v>
      </c>
      <c r="I55" s="12"/>
      <c r="J55" s="18"/>
      <c r="K55" s="18"/>
      <c r="L55" s="18"/>
      <c r="M55" s="18"/>
      <c r="N55" s="18"/>
      <c r="O55" s="18">
        <f t="shared" si="9"/>
        <v>0</v>
      </c>
      <c r="P55" s="18">
        <v>194375</v>
      </c>
      <c r="Q55" s="18"/>
      <c r="R55" s="18"/>
      <c r="S55" s="18"/>
      <c r="T55" s="18"/>
      <c r="U55" s="18">
        <f t="shared" si="10"/>
        <v>194375</v>
      </c>
      <c r="V55" s="18">
        <v>100000</v>
      </c>
      <c r="W55" s="18"/>
      <c r="X55" s="18"/>
      <c r="Y55" s="18"/>
      <c r="Z55" s="18"/>
      <c r="AA55" s="18">
        <f t="shared" si="11"/>
        <v>100000</v>
      </c>
      <c r="AB55" s="18">
        <v>100000</v>
      </c>
      <c r="AC55" s="18"/>
      <c r="AD55" s="18"/>
      <c r="AE55" s="18"/>
      <c r="AF55" s="18"/>
      <c r="AG55" s="18">
        <f t="shared" si="12"/>
        <v>100000</v>
      </c>
      <c r="AH55" s="27">
        <f>AB55+V55+P55+J55</f>
        <v>394375</v>
      </c>
      <c r="AI55" s="18"/>
      <c r="AJ55" s="18"/>
      <c r="AK55" s="18"/>
      <c r="AL55" s="18"/>
      <c r="AM55" s="27">
        <f t="shared" si="15"/>
        <v>394375</v>
      </c>
      <c r="AN55" s="18"/>
      <c r="AO55" s="18"/>
      <c r="AP55" s="18"/>
      <c r="AQ55" s="18"/>
      <c r="AR55" s="18"/>
      <c r="AS55" s="18">
        <f t="shared" si="14"/>
        <v>0</v>
      </c>
      <c r="AT55" s="27">
        <f t="shared" si="13"/>
        <v>394375</v>
      </c>
      <c r="AU55" s="18"/>
      <c r="AV55" s="18"/>
      <c r="AW55" s="18"/>
      <c r="AX55" s="18"/>
      <c r="AY55" s="19">
        <f>SUM(AT55:AX55)</f>
        <v>394375</v>
      </c>
    </row>
    <row r="56" spans="1:51" ht="51">
      <c r="A56" s="11" t="s">
        <v>177</v>
      </c>
      <c r="B56" s="12" t="s">
        <v>133</v>
      </c>
      <c r="C56" s="15" t="s">
        <v>178</v>
      </c>
      <c r="D56" s="13" t="s">
        <v>103</v>
      </c>
      <c r="E56" s="13"/>
      <c r="F56" s="46">
        <v>9</v>
      </c>
      <c r="G56" s="46">
        <v>15</v>
      </c>
      <c r="H56" s="46" t="s">
        <v>272</v>
      </c>
      <c r="I56" s="12"/>
      <c r="J56" s="18">
        <v>325872</v>
      </c>
      <c r="K56" s="18"/>
      <c r="L56" s="18"/>
      <c r="M56" s="18"/>
      <c r="N56" s="18"/>
      <c r="O56" s="18">
        <f t="shared" si="9"/>
        <v>325872</v>
      </c>
      <c r="P56" s="18">
        <v>297605</v>
      </c>
      <c r="Q56" s="18"/>
      <c r="R56" s="18"/>
      <c r="S56" s="18"/>
      <c r="T56" s="18"/>
      <c r="U56" s="18">
        <f t="shared" si="10"/>
        <v>297605</v>
      </c>
      <c r="V56" s="18">
        <v>360849</v>
      </c>
      <c r="W56" s="18"/>
      <c r="X56" s="18"/>
      <c r="Y56" s="18"/>
      <c r="Z56" s="18"/>
      <c r="AA56" s="18">
        <f t="shared" si="11"/>
        <v>360849</v>
      </c>
      <c r="AB56" s="18">
        <v>404962</v>
      </c>
      <c r="AC56" s="18"/>
      <c r="AD56" s="18"/>
      <c r="AE56" s="18"/>
      <c r="AF56" s="18"/>
      <c r="AG56" s="18">
        <f t="shared" si="12"/>
        <v>404962</v>
      </c>
      <c r="AH56" s="27">
        <f>AB56+V56+P56+J56</f>
        <v>1389288</v>
      </c>
      <c r="AI56" s="18"/>
      <c r="AJ56" s="18"/>
      <c r="AK56" s="18"/>
      <c r="AL56" s="18"/>
      <c r="AM56" s="27">
        <f t="shared" si="15"/>
        <v>1389288</v>
      </c>
      <c r="AN56" s="27">
        <f>404962*4</f>
        <v>1619848</v>
      </c>
      <c r="AO56" s="18"/>
      <c r="AP56" s="18"/>
      <c r="AQ56" s="18"/>
      <c r="AR56" s="18"/>
      <c r="AS56" s="18">
        <f t="shared" si="14"/>
        <v>1619848</v>
      </c>
      <c r="AT56" s="27">
        <f t="shared" si="13"/>
        <v>3009136</v>
      </c>
      <c r="AU56" s="18"/>
      <c r="AV56" s="18"/>
      <c r="AW56" s="18"/>
      <c r="AX56" s="18"/>
      <c r="AY56" s="19">
        <f>SUM(AT56:AX56)</f>
        <v>3009136</v>
      </c>
    </row>
    <row r="57" spans="1:51" ht="51">
      <c r="A57" s="11" t="s">
        <v>179</v>
      </c>
      <c r="B57" s="12" t="s">
        <v>133</v>
      </c>
      <c r="C57" s="15" t="s">
        <v>180</v>
      </c>
      <c r="D57" s="13" t="s">
        <v>103</v>
      </c>
      <c r="E57" s="13"/>
      <c r="F57" s="46">
        <v>9</v>
      </c>
      <c r="G57" s="46">
        <v>15</v>
      </c>
      <c r="H57" s="46" t="s">
        <v>174</v>
      </c>
      <c r="I57" s="12"/>
      <c r="J57" s="18">
        <v>105727</v>
      </c>
      <c r="K57" s="18"/>
      <c r="L57" s="18"/>
      <c r="M57" s="18"/>
      <c r="N57" s="18"/>
      <c r="O57" s="18">
        <f t="shared" si="9"/>
        <v>105727</v>
      </c>
      <c r="P57" s="18">
        <v>76894</v>
      </c>
      <c r="Q57" s="18"/>
      <c r="R57" s="18"/>
      <c r="S57" s="18"/>
      <c r="T57" s="18"/>
      <c r="U57" s="18">
        <f t="shared" si="10"/>
        <v>76894</v>
      </c>
      <c r="V57" s="18">
        <v>102054</v>
      </c>
      <c r="W57" s="18"/>
      <c r="X57" s="18"/>
      <c r="Y57" s="18"/>
      <c r="Z57" s="18"/>
      <c r="AA57" s="18">
        <f t="shared" si="11"/>
        <v>102054</v>
      </c>
      <c r="AB57" s="18">
        <v>101868</v>
      </c>
      <c r="AC57" s="18"/>
      <c r="AD57" s="18"/>
      <c r="AE57" s="18"/>
      <c r="AF57" s="18"/>
      <c r="AG57" s="18">
        <f t="shared" si="12"/>
        <v>101868</v>
      </c>
      <c r="AH57" s="27">
        <f>AB57+V57+P57+J57</f>
        <v>386543</v>
      </c>
      <c r="AI57" s="18"/>
      <c r="AJ57" s="18"/>
      <c r="AK57" s="18"/>
      <c r="AL57" s="18"/>
      <c r="AM57" s="27">
        <f t="shared" si="15"/>
        <v>386543</v>
      </c>
      <c r="AN57" s="18">
        <v>182358</v>
      </c>
      <c r="AO57" s="18"/>
      <c r="AP57" s="18"/>
      <c r="AQ57" s="18"/>
      <c r="AR57" s="18"/>
      <c r="AS57" s="18">
        <f t="shared" si="14"/>
        <v>182358</v>
      </c>
      <c r="AT57" s="27">
        <f t="shared" si="13"/>
        <v>568901</v>
      </c>
      <c r="AU57" s="18"/>
      <c r="AV57" s="18"/>
      <c r="AW57" s="18"/>
      <c r="AX57" s="18"/>
      <c r="AY57" s="19">
        <f>SUM(AT57:AX57)</f>
        <v>568901</v>
      </c>
    </row>
    <row r="58" spans="1:51" ht="76.5">
      <c r="A58" s="11" t="s">
        <v>181</v>
      </c>
      <c r="B58" s="12" t="s">
        <v>133</v>
      </c>
      <c r="C58" s="13" t="s">
        <v>182</v>
      </c>
      <c r="D58" s="13" t="s">
        <v>84</v>
      </c>
      <c r="E58" s="13" t="s">
        <v>286</v>
      </c>
      <c r="F58" s="46">
        <v>9</v>
      </c>
      <c r="G58" s="46">
        <v>15</v>
      </c>
      <c r="H58" s="46" t="s">
        <v>244</v>
      </c>
      <c r="I58" s="12"/>
      <c r="J58" s="32"/>
      <c r="K58" s="18"/>
      <c r="L58" s="18"/>
      <c r="M58" s="18">
        <v>54517496</v>
      </c>
      <c r="N58" s="18"/>
      <c r="O58" s="18">
        <f>SUM(K58:N58)</f>
        <v>54517496</v>
      </c>
      <c r="P58" s="32"/>
      <c r="Q58" s="18"/>
      <c r="R58" s="18"/>
      <c r="S58" s="18">
        <v>15779584</v>
      </c>
      <c r="T58" s="18"/>
      <c r="U58" s="18">
        <f>SUM(Q58:T58)</f>
        <v>15779584</v>
      </c>
      <c r="V58" s="18"/>
      <c r="W58" s="18"/>
      <c r="X58" s="18"/>
      <c r="Y58" s="18"/>
      <c r="Z58" s="18"/>
      <c r="AA58" s="18">
        <f t="shared" si="11"/>
        <v>0</v>
      </c>
      <c r="AB58" s="18"/>
      <c r="AC58" s="18"/>
      <c r="AD58" s="18"/>
      <c r="AE58" s="18"/>
      <c r="AF58" s="18"/>
      <c r="AG58" s="18">
        <f t="shared" si="12"/>
        <v>0</v>
      </c>
      <c r="AH58" s="32"/>
      <c r="AI58" s="18"/>
      <c r="AJ58" s="18"/>
      <c r="AK58" s="27">
        <f>AB58+V58+S58+M58</f>
        <v>70297080</v>
      </c>
      <c r="AL58" s="18"/>
      <c r="AM58" s="27">
        <f>SUM(AI58:AL58)</f>
        <v>70297080</v>
      </c>
      <c r="AN58" s="18"/>
      <c r="AO58" s="18"/>
      <c r="AP58" s="18"/>
      <c r="AQ58" s="18"/>
      <c r="AR58" s="18"/>
      <c r="AS58" s="18">
        <f>SUM(AN58:AR58)</f>
        <v>0</v>
      </c>
      <c r="AT58" s="32"/>
      <c r="AU58" s="18"/>
      <c r="AV58" s="18"/>
      <c r="AW58" s="27">
        <f>AK58+AN58</f>
        <v>70297080</v>
      </c>
      <c r="AX58" s="18"/>
      <c r="AY58" s="19">
        <f>SUM(AU58:AX58)</f>
        <v>70297080</v>
      </c>
    </row>
    <row r="59" spans="1:51" ht="76.5">
      <c r="A59" s="11" t="s">
        <v>183</v>
      </c>
      <c r="B59" s="12" t="s">
        <v>133</v>
      </c>
      <c r="C59" s="13" t="s">
        <v>184</v>
      </c>
      <c r="D59" s="13" t="s">
        <v>84</v>
      </c>
      <c r="E59" s="13" t="s">
        <v>185</v>
      </c>
      <c r="F59" s="46">
        <v>9</v>
      </c>
      <c r="G59" s="46">
        <v>15</v>
      </c>
      <c r="H59" s="46" t="s">
        <v>244</v>
      </c>
      <c r="I59" s="12"/>
      <c r="J59" s="18">
        <v>47200</v>
      </c>
      <c r="K59" s="18"/>
      <c r="L59" s="18"/>
      <c r="M59" s="18">
        <v>22000</v>
      </c>
      <c r="N59" s="18"/>
      <c r="O59" s="18">
        <f t="shared" si="9"/>
        <v>69200</v>
      </c>
      <c r="P59" s="18"/>
      <c r="Q59" s="18"/>
      <c r="R59" s="18"/>
      <c r="S59" s="18"/>
      <c r="T59" s="18"/>
      <c r="U59" s="18">
        <f>SUM(P59:T59)</f>
        <v>0</v>
      </c>
      <c r="V59" s="18"/>
      <c r="W59" s="18"/>
      <c r="X59" s="18"/>
      <c r="Y59" s="18"/>
      <c r="Z59" s="18"/>
      <c r="AA59" s="18">
        <f t="shared" si="11"/>
        <v>0</v>
      </c>
      <c r="AB59" s="18"/>
      <c r="AC59" s="18"/>
      <c r="AD59" s="18"/>
      <c r="AE59" s="18"/>
      <c r="AF59" s="18"/>
      <c r="AG59" s="18">
        <f>SUM(AB59:AF59)</f>
        <v>0</v>
      </c>
      <c r="AH59" s="27">
        <v>47200</v>
      </c>
      <c r="AI59" s="18"/>
      <c r="AJ59" s="18"/>
      <c r="AK59" s="18">
        <v>22000</v>
      </c>
      <c r="AL59" s="18"/>
      <c r="AM59" s="27">
        <f t="shared" si="15"/>
        <v>69200</v>
      </c>
      <c r="AN59" s="18"/>
      <c r="AO59" s="18"/>
      <c r="AP59" s="18"/>
      <c r="AQ59" s="18"/>
      <c r="AR59" s="18"/>
      <c r="AS59" s="18">
        <f>SUM(AN59:AR59)</f>
        <v>0</v>
      </c>
      <c r="AT59" s="27">
        <f t="shared" si="13"/>
        <v>47200</v>
      </c>
      <c r="AU59" s="18"/>
      <c r="AV59" s="18"/>
      <c r="AW59" s="18">
        <v>22000</v>
      </c>
      <c r="AX59" s="18"/>
      <c r="AY59" s="19">
        <f>SUM(AT59:AX59)</f>
        <v>69200</v>
      </c>
    </row>
    <row r="60" spans="1:51" ht="76.5">
      <c r="A60" s="11" t="s">
        <v>186</v>
      </c>
      <c r="B60" s="12" t="s">
        <v>133</v>
      </c>
      <c r="C60" s="13" t="s">
        <v>187</v>
      </c>
      <c r="D60" s="13" t="s">
        <v>80</v>
      </c>
      <c r="E60" s="13" t="s">
        <v>298</v>
      </c>
      <c r="F60" s="46">
        <v>9</v>
      </c>
      <c r="G60" s="46">
        <v>15</v>
      </c>
      <c r="H60" s="46" t="s">
        <v>244</v>
      </c>
      <c r="I60" s="12"/>
      <c r="J60" s="32"/>
      <c r="K60" s="18"/>
      <c r="L60" s="18"/>
      <c r="M60" s="18">
        <v>36081</v>
      </c>
      <c r="N60" s="18"/>
      <c r="O60" s="18">
        <f>SUM(K60:N60)</f>
        <v>36081</v>
      </c>
      <c r="P60" s="32"/>
      <c r="Q60" s="18"/>
      <c r="R60" s="18"/>
      <c r="S60" s="18">
        <v>14148</v>
      </c>
      <c r="T60" s="18"/>
      <c r="U60" s="19">
        <f>SUM(Q60:T60)</f>
        <v>14148</v>
      </c>
      <c r="V60" s="32"/>
      <c r="W60" s="18"/>
      <c r="X60" s="18"/>
      <c r="Y60" s="18">
        <v>7771</v>
      </c>
      <c r="Z60" s="18"/>
      <c r="AA60" s="19">
        <f>SUM(W60:Z60)</f>
        <v>7771</v>
      </c>
      <c r="AB60" s="18"/>
      <c r="AC60" s="18"/>
      <c r="AD60" s="18"/>
      <c r="AE60" s="18"/>
      <c r="AF60" s="18"/>
      <c r="AG60" s="19">
        <f>SUM(AB60:AF60)</f>
        <v>0</v>
      </c>
      <c r="AH60" s="32"/>
      <c r="AI60" s="18"/>
      <c r="AJ60" s="18"/>
      <c r="AK60" s="27">
        <f>+Y60+S60+M60</f>
        <v>58000</v>
      </c>
      <c r="AL60" s="18"/>
      <c r="AM60" s="27">
        <f>SUM(AI60:AL60)</f>
        <v>58000</v>
      </c>
      <c r="AN60" s="18"/>
      <c r="AO60" s="18"/>
      <c r="AP60" s="18"/>
      <c r="AQ60" s="18"/>
      <c r="AR60" s="18"/>
      <c r="AS60" s="18">
        <f>SUM(AN60:AR60)</f>
        <v>0</v>
      </c>
      <c r="AT60" s="32"/>
      <c r="AU60" s="18"/>
      <c r="AV60" s="18"/>
      <c r="AW60" s="27">
        <f>AK60+AN60</f>
        <v>58000</v>
      </c>
      <c r="AX60" s="18"/>
      <c r="AY60" s="27">
        <f>AM60+AS60</f>
        <v>58000</v>
      </c>
    </row>
    <row r="61" spans="1:51" ht="76.5">
      <c r="A61" s="11" t="s">
        <v>188</v>
      </c>
      <c r="B61" s="12" t="s">
        <v>133</v>
      </c>
      <c r="C61" s="13" t="s">
        <v>189</v>
      </c>
      <c r="D61" s="13" t="s">
        <v>84</v>
      </c>
      <c r="E61" s="13" t="s">
        <v>287</v>
      </c>
      <c r="F61" s="46">
        <v>9</v>
      </c>
      <c r="G61" s="46">
        <v>15</v>
      </c>
      <c r="H61" s="46" t="s">
        <v>244</v>
      </c>
      <c r="I61" s="12"/>
      <c r="J61" s="18">
        <v>500</v>
      </c>
      <c r="K61" s="18"/>
      <c r="L61" s="18"/>
      <c r="M61" s="18">
        <v>11952.61</v>
      </c>
      <c r="N61" s="18"/>
      <c r="O61" s="18">
        <f t="shared" si="9"/>
        <v>12452.61</v>
      </c>
      <c r="P61" s="18">
        <v>500</v>
      </c>
      <c r="Q61" s="18"/>
      <c r="R61" s="18"/>
      <c r="S61" s="18">
        <v>1277.806</v>
      </c>
      <c r="T61" s="18"/>
      <c r="U61" s="18">
        <f t="shared" si="10"/>
        <v>1777.806</v>
      </c>
      <c r="V61" s="18"/>
      <c r="W61" s="18"/>
      <c r="X61" s="18"/>
      <c r="Y61" s="18"/>
      <c r="Z61" s="18"/>
      <c r="AA61" s="18">
        <f>SUM(V61:Z61)</f>
        <v>0</v>
      </c>
      <c r="AB61" s="18"/>
      <c r="AC61" s="18"/>
      <c r="AD61" s="18"/>
      <c r="AE61" s="18"/>
      <c r="AF61" s="18"/>
      <c r="AG61" s="18">
        <f>SUM(AB61:AF61)</f>
        <v>0</v>
      </c>
      <c r="AH61" s="27">
        <v>1000</v>
      </c>
      <c r="AI61" s="18"/>
      <c r="AJ61" s="18"/>
      <c r="AK61" s="18">
        <v>13230.416000000001</v>
      </c>
      <c r="AL61" s="18"/>
      <c r="AM61" s="27">
        <f t="shared" si="15"/>
        <v>14230.416000000001</v>
      </c>
      <c r="AN61" s="18"/>
      <c r="AO61" s="18"/>
      <c r="AP61" s="18"/>
      <c r="AQ61" s="18"/>
      <c r="AR61" s="18"/>
      <c r="AS61" s="18">
        <f>SUM(AN61:AR61)</f>
        <v>0</v>
      </c>
      <c r="AT61" s="27">
        <v>1000</v>
      </c>
      <c r="AU61" s="18"/>
      <c r="AV61" s="18"/>
      <c r="AW61" s="18">
        <v>13230.416000000001</v>
      </c>
      <c r="AX61" s="18"/>
      <c r="AY61" s="27">
        <f>AM61+AS61</f>
        <v>14230.416000000001</v>
      </c>
    </row>
    <row r="62" spans="1:51" ht="89.25">
      <c r="A62" s="11" t="s">
        <v>190</v>
      </c>
      <c r="B62" s="12" t="s">
        <v>133</v>
      </c>
      <c r="C62" s="13" t="s">
        <v>191</v>
      </c>
      <c r="D62" s="13" t="s">
        <v>80</v>
      </c>
      <c r="E62" s="13" t="s">
        <v>288</v>
      </c>
      <c r="F62" s="46">
        <v>9</v>
      </c>
      <c r="G62" s="46">
        <v>15</v>
      </c>
      <c r="H62" s="46" t="s">
        <v>244</v>
      </c>
      <c r="I62" s="12"/>
      <c r="J62" s="18">
        <v>18279.999999999996</v>
      </c>
      <c r="K62" s="18"/>
      <c r="L62" s="18"/>
      <c r="M62" s="18">
        <v>106470</v>
      </c>
      <c r="N62" s="18"/>
      <c r="O62" s="18">
        <f t="shared" si="9"/>
        <v>124750</v>
      </c>
      <c r="P62" s="18">
        <v>8600</v>
      </c>
      <c r="Q62" s="18"/>
      <c r="R62" s="18"/>
      <c r="S62" s="18">
        <v>90000</v>
      </c>
      <c r="T62" s="18"/>
      <c r="U62" s="19">
        <f t="shared" si="10"/>
        <v>98600</v>
      </c>
      <c r="V62" s="18">
        <v>4110</v>
      </c>
      <c r="W62" s="18"/>
      <c r="X62" s="18"/>
      <c r="Y62" s="18">
        <v>27740</v>
      </c>
      <c r="Z62" s="18"/>
      <c r="AA62" s="19">
        <f>SUM(V62:Z62)</f>
        <v>31850</v>
      </c>
      <c r="AB62" s="18"/>
      <c r="AC62" s="18"/>
      <c r="AD62" s="18"/>
      <c r="AE62" s="18"/>
      <c r="AF62" s="18"/>
      <c r="AG62" s="19">
        <f>SUM(AB62:AF62)</f>
        <v>0</v>
      </c>
      <c r="AH62" s="27">
        <f>AB62+V62+P62+J62</f>
        <v>30989.999999999996</v>
      </c>
      <c r="AI62" s="18"/>
      <c r="AJ62" s="18"/>
      <c r="AK62" s="18">
        <v>224210</v>
      </c>
      <c r="AL62" s="18"/>
      <c r="AM62" s="27">
        <f t="shared" si="15"/>
        <v>255200</v>
      </c>
      <c r="AN62" s="18"/>
      <c r="AO62" s="18"/>
      <c r="AP62" s="18"/>
      <c r="AQ62" s="18"/>
      <c r="AR62" s="18"/>
      <c r="AS62" s="18">
        <f>SUM(AN62:AR62)</f>
        <v>0</v>
      </c>
      <c r="AT62" s="27">
        <v>30989.999999999996</v>
      </c>
      <c r="AU62" s="18"/>
      <c r="AV62" s="18"/>
      <c r="AW62" s="18">
        <v>224210</v>
      </c>
      <c r="AX62" s="18"/>
      <c r="AY62" s="19">
        <f>SUM(AT62:AX62)</f>
        <v>255200</v>
      </c>
    </row>
    <row r="63" spans="1:51" ht="25.5">
      <c r="A63" s="11" t="s">
        <v>192</v>
      </c>
      <c r="B63" s="21"/>
      <c r="C63" s="22"/>
      <c r="D63" s="22"/>
      <c r="E63" s="22"/>
      <c r="F63" s="47"/>
      <c r="G63" s="46"/>
      <c r="H63" s="47"/>
      <c r="I63" s="2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row>
    <row r="64" spans="1:51" ht="63.75">
      <c r="A64" s="11" t="s">
        <v>193</v>
      </c>
      <c r="B64" s="20" t="s">
        <v>133</v>
      </c>
      <c r="C64" s="15" t="s">
        <v>194</v>
      </c>
      <c r="D64" s="13" t="s">
        <v>103</v>
      </c>
      <c r="E64" s="15"/>
      <c r="F64" s="46">
        <v>9</v>
      </c>
      <c r="G64" s="46">
        <v>15</v>
      </c>
      <c r="H64" s="46" t="s">
        <v>268</v>
      </c>
      <c r="I64" s="20"/>
      <c r="J64" s="18">
        <v>500</v>
      </c>
      <c r="K64" s="18"/>
      <c r="L64" s="18"/>
      <c r="M64" s="18"/>
      <c r="N64" s="18"/>
      <c r="O64" s="18">
        <f t="shared" ref="O64:O78" si="16">SUM(J64:N64)</f>
        <v>500</v>
      </c>
      <c r="P64" s="18">
        <v>625</v>
      </c>
      <c r="Q64" s="18"/>
      <c r="R64" s="18"/>
      <c r="S64" s="18"/>
      <c r="T64" s="18"/>
      <c r="U64" s="19">
        <f t="shared" ref="U64:U75" si="17">SUM(P64:T64)</f>
        <v>625</v>
      </c>
      <c r="V64" s="18">
        <v>129</v>
      </c>
      <c r="W64" s="18"/>
      <c r="X64" s="18"/>
      <c r="Y64" s="18"/>
      <c r="Z64" s="18"/>
      <c r="AA64" s="19">
        <f t="shared" ref="AA64:AA74" si="18">SUM(V64:Z64)</f>
        <v>129</v>
      </c>
      <c r="AB64" s="27">
        <v>3840</v>
      </c>
      <c r="AC64" s="18"/>
      <c r="AD64" s="18"/>
      <c r="AE64" s="18"/>
      <c r="AF64" s="27"/>
      <c r="AG64" s="19">
        <f t="shared" ref="AG64:AG74" si="19">SUM(AB64:AF64)</f>
        <v>3840</v>
      </c>
      <c r="AH64" s="27">
        <f>AB64+V64+P64+J64</f>
        <v>5094</v>
      </c>
      <c r="AI64" s="18"/>
      <c r="AJ64" s="18"/>
      <c r="AK64" s="18"/>
      <c r="AL64" s="18"/>
      <c r="AM64" s="19">
        <f>SUM(AH64:AL64)</f>
        <v>5094</v>
      </c>
      <c r="AN64" s="18">
        <f>+AH64+3840</f>
        <v>8934</v>
      </c>
      <c r="AO64" s="18"/>
      <c r="AP64" s="18"/>
      <c r="AQ64" s="18"/>
      <c r="AR64" s="27"/>
      <c r="AS64" s="19">
        <f t="shared" ref="AS64:AS78" si="20">SUM(AN64:AR64)</f>
        <v>8934</v>
      </c>
      <c r="AT64" s="18">
        <f>+AS64+AM64</f>
        <v>14028</v>
      </c>
      <c r="AU64" s="18"/>
      <c r="AV64" s="18"/>
      <c r="AW64" s="18"/>
      <c r="AX64" s="18"/>
      <c r="AY64" s="19">
        <f>SUM(AT64:AX64)</f>
        <v>14028</v>
      </c>
    </row>
    <row r="65" spans="1:52" ht="76.5">
      <c r="A65" s="11" t="s">
        <v>195</v>
      </c>
      <c r="B65" s="12" t="s">
        <v>72</v>
      </c>
      <c r="C65" s="13" t="s">
        <v>196</v>
      </c>
      <c r="D65" s="13" t="s">
        <v>74</v>
      </c>
      <c r="E65" s="13" t="s">
        <v>75</v>
      </c>
      <c r="F65" s="46">
        <v>9</v>
      </c>
      <c r="G65" s="46">
        <v>15</v>
      </c>
      <c r="H65" s="46" t="s">
        <v>197</v>
      </c>
      <c r="I65" s="12"/>
      <c r="J65" s="18"/>
      <c r="K65" s="18"/>
      <c r="L65" s="18"/>
      <c r="M65" s="18"/>
      <c r="N65" s="18"/>
      <c r="O65" s="18">
        <f t="shared" si="16"/>
        <v>0</v>
      </c>
      <c r="P65" s="18"/>
      <c r="Q65" s="18"/>
      <c r="R65" s="18"/>
      <c r="S65" s="18"/>
      <c r="T65" s="18"/>
      <c r="U65" s="18">
        <f t="shared" si="17"/>
        <v>0</v>
      </c>
      <c r="V65" s="18"/>
      <c r="W65" s="18"/>
      <c r="X65" s="18"/>
      <c r="Y65" s="18"/>
      <c r="Z65" s="18"/>
      <c r="AA65" s="18">
        <f t="shared" si="18"/>
        <v>0</v>
      </c>
      <c r="AB65" s="18"/>
      <c r="AC65" s="18"/>
      <c r="AD65" s="18"/>
      <c r="AE65" s="18"/>
      <c r="AF65" s="18"/>
      <c r="AG65" s="18">
        <f t="shared" si="19"/>
        <v>0</v>
      </c>
      <c r="AH65" s="27">
        <v>310000</v>
      </c>
      <c r="AI65" s="18"/>
      <c r="AJ65" s="18"/>
      <c r="AK65" s="18"/>
      <c r="AL65" s="18"/>
      <c r="AM65" s="27">
        <v>310000</v>
      </c>
      <c r="AN65" s="27"/>
      <c r="AO65" s="18"/>
      <c r="AP65" s="18"/>
      <c r="AQ65" s="18"/>
      <c r="AR65" s="18"/>
      <c r="AS65" s="18">
        <f t="shared" si="20"/>
        <v>0</v>
      </c>
      <c r="AT65" s="27">
        <v>310000</v>
      </c>
      <c r="AU65" s="18"/>
      <c r="AV65" s="18"/>
      <c r="AW65" s="18"/>
      <c r="AX65" s="18"/>
      <c r="AY65" s="19">
        <f>SUM(AT65:AX65)</f>
        <v>310000</v>
      </c>
    </row>
    <row r="66" spans="1:52" ht="173.25" customHeight="1">
      <c r="A66" s="34" t="s">
        <v>198</v>
      </c>
      <c r="B66" s="12" t="s">
        <v>129</v>
      </c>
      <c r="C66" s="13" t="s">
        <v>199</v>
      </c>
      <c r="D66" s="13" t="s">
        <v>80</v>
      </c>
      <c r="E66" s="15" t="s">
        <v>299</v>
      </c>
      <c r="F66" s="46">
        <v>9</v>
      </c>
      <c r="G66" s="46">
        <v>15</v>
      </c>
      <c r="H66" s="48" t="s">
        <v>200</v>
      </c>
      <c r="I66" s="20"/>
      <c r="J66" s="29">
        <v>30000</v>
      </c>
      <c r="K66" s="18"/>
      <c r="L66" s="18"/>
      <c r="M66" s="18"/>
      <c r="N66" s="18"/>
      <c r="O66" s="18">
        <f t="shared" si="16"/>
        <v>30000</v>
      </c>
      <c r="P66" s="18">
        <v>30000</v>
      </c>
      <c r="Q66" s="18"/>
      <c r="R66" s="18"/>
      <c r="S66" s="18"/>
      <c r="T66" s="18"/>
      <c r="U66" s="19">
        <f t="shared" si="17"/>
        <v>30000</v>
      </c>
      <c r="V66" s="18">
        <v>30000</v>
      </c>
      <c r="W66" s="18"/>
      <c r="X66" s="18"/>
      <c r="Y66" s="18"/>
      <c r="Z66" s="18"/>
      <c r="AA66" s="19">
        <f t="shared" si="18"/>
        <v>30000</v>
      </c>
      <c r="AB66" s="18">
        <v>30000</v>
      </c>
      <c r="AC66" s="18"/>
      <c r="AD66" s="18"/>
      <c r="AE66" s="18"/>
      <c r="AF66" s="18"/>
      <c r="AG66" s="19">
        <f t="shared" si="19"/>
        <v>30000</v>
      </c>
      <c r="AH66" s="18">
        <f>SUM(J66+P66+V66+AB66)</f>
        <v>120000</v>
      </c>
      <c r="AI66" s="18"/>
      <c r="AJ66" s="18"/>
      <c r="AK66" s="18"/>
      <c r="AL66" s="18"/>
      <c r="AM66" s="19">
        <f>+AG66+AA66+U66+O66</f>
        <v>120000</v>
      </c>
      <c r="AN66" s="18">
        <v>120000</v>
      </c>
      <c r="AO66" s="18"/>
      <c r="AP66" s="18"/>
      <c r="AQ66" s="18"/>
      <c r="AR66" s="18"/>
      <c r="AS66" s="19">
        <f t="shared" si="20"/>
        <v>120000</v>
      </c>
      <c r="AT66" s="18">
        <f>AH66+AN66</f>
        <v>240000</v>
      </c>
      <c r="AU66" s="18"/>
      <c r="AV66" s="18"/>
      <c r="AW66" s="18"/>
      <c r="AX66" s="18"/>
      <c r="AY66" s="19">
        <f>AS66+AM66</f>
        <v>240000</v>
      </c>
    </row>
    <row r="67" spans="1:52" ht="181.5" customHeight="1">
      <c r="A67" s="11" t="s">
        <v>201</v>
      </c>
      <c r="B67" s="12" t="s">
        <v>133</v>
      </c>
      <c r="C67" s="13" t="s">
        <v>202</v>
      </c>
      <c r="D67" s="13" t="s">
        <v>103</v>
      </c>
      <c r="E67" s="13"/>
      <c r="F67" s="46">
        <v>9</v>
      </c>
      <c r="G67" s="46">
        <v>15</v>
      </c>
      <c r="H67" s="46" t="s">
        <v>268</v>
      </c>
      <c r="I67" s="12"/>
      <c r="J67" s="18">
        <v>316195</v>
      </c>
      <c r="K67" s="18"/>
      <c r="L67" s="18"/>
      <c r="M67" s="18"/>
      <c r="N67" s="18"/>
      <c r="O67" s="18">
        <f t="shared" si="16"/>
        <v>316195</v>
      </c>
      <c r="P67" s="18">
        <v>539245</v>
      </c>
      <c r="Q67" s="18"/>
      <c r="R67" s="18"/>
      <c r="S67" s="18"/>
      <c r="T67" s="18"/>
      <c r="U67" s="18">
        <f t="shared" si="17"/>
        <v>539245</v>
      </c>
      <c r="V67" s="18">
        <v>618839</v>
      </c>
      <c r="W67" s="18"/>
      <c r="X67" s="18"/>
      <c r="Y67" s="18"/>
      <c r="Z67" s="18"/>
      <c r="AA67" s="18">
        <f t="shared" si="18"/>
        <v>618839</v>
      </c>
      <c r="AB67" s="18">
        <v>455839</v>
      </c>
      <c r="AC67" s="18"/>
      <c r="AD67" s="18"/>
      <c r="AE67" s="18"/>
      <c r="AF67" s="18"/>
      <c r="AG67" s="18">
        <f t="shared" si="19"/>
        <v>455839</v>
      </c>
      <c r="AH67" s="27">
        <f>AB67+V67+P67+J67</f>
        <v>1930118</v>
      </c>
      <c r="AI67" s="18"/>
      <c r="AJ67" s="18"/>
      <c r="AK67" s="18"/>
      <c r="AL67" s="18"/>
      <c r="AM67" s="19">
        <f t="shared" ref="AM67:AM75" si="21">SUM(AH67:AL67)</f>
        <v>1930118</v>
      </c>
      <c r="AN67" s="18"/>
      <c r="AO67" s="18"/>
      <c r="AP67" s="18"/>
      <c r="AQ67" s="18"/>
      <c r="AR67" s="18"/>
      <c r="AS67" s="19">
        <f t="shared" si="20"/>
        <v>0</v>
      </c>
      <c r="AT67" s="27">
        <f>AH67+AN67</f>
        <v>1930118</v>
      </c>
      <c r="AU67" s="18"/>
      <c r="AV67" s="18"/>
      <c r="AW67" s="18"/>
      <c r="AX67" s="18"/>
      <c r="AY67" s="19">
        <f>SUM(AT67:AX67)</f>
        <v>1930118</v>
      </c>
    </row>
    <row r="68" spans="1:52" ht="153">
      <c r="A68" s="11" t="s">
        <v>203</v>
      </c>
      <c r="B68" s="12" t="s">
        <v>133</v>
      </c>
      <c r="C68" s="16" t="s">
        <v>204</v>
      </c>
      <c r="D68" s="13" t="s">
        <v>205</v>
      </c>
      <c r="E68" s="13"/>
      <c r="F68" s="46">
        <v>9</v>
      </c>
      <c r="G68" s="46">
        <v>15</v>
      </c>
      <c r="H68" s="48" t="s">
        <v>200</v>
      </c>
      <c r="I68" s="12"/>
      <c r="J68" s="18">
        <v>171276</v>
      </c>
      <c r="K68" s="18"/>
      <c r="L68" s="18"/>
      <c r="M68" s="18"/>
      <c r="N68" s="18"/>
      <c r="O68" s="18">
        <f t="shared" si="16"/>
        <v>171276</v>
      </c>
      <c r="P68" s="18">
        <v>143240</v>
      </c>
      <c r="Q68" s="18"/>
      <c r="R68" s="18"/>
      <c r="S68" s="18"/>
      <c r="T68" s="18"/>
      <c r="U68" s="18">
        <f t="shared" si="17"/>
        <v>143240</v>
      </c>
      <c r="V68" s="18">
        <v>256340</v>
      </c>
      <c r="W68" s="18"/>
      <c r="X68" s="18"/>
      <c r="Y68" s="18"/>
      <c r="Z68" s="18"/>
      <c r="AA68" s="18">
        <f t="shared" si="18"/>
        <v>256340</v>
      </c>
      <c r="AB68" s="18">
        <v>256340</v>
      </c>
      <c r="AC68" s="18"/>
      <c r="AD68" s="18"/>
      <c r="AE68" s="18"/>
      <c r="AF68" s="18"/>
      <c r="AG68" s="18">
        <f t="shared" si="19"/>
        <v>256340</v>
      </c>
      <c r="AH68" s="27">
        <f>AB68+V68+P68+J68</f>
        <v>827196</v>
      </c>
      <c r="AI68" s="18"/>
      <c r="AJ68" s="18"/>
      <c r="AK68" s="18"/>
      <c r="AL68" s="18"/>
      <c r="AM68" s="19">
        <f t="shared" si="21"/>
        <v>827196</v>
      </c>
      <c r="AN68" s="18"/>
      <c r="AO68" s="18"/>
      <c r="AP68" s="18"/>
      <c r="AQ68" s="18"/>
      <c r="AR68" s="18"/>
      <c r="AS68" s="19">
        <f t="shared" si="20"/>
        <v>0</v>
      </c>
      <c r="AT68" s="27">
        <f>AH68+AN68</f>
        <v>827196</v>
      </c>
      <c r="AU68" s="18"/>
      <c r="AV68" s="18"/>
      <c r="AW68" s="18"/>
      <c r="AX68" s="18"/>
      <c r="AY68" s="19">
        <f>SUM(AT68:AX68)</f>
        <v>827196</v>
      </c>
    </row>
    <row r="69" spans="1:52" ht="76.5">
      <c r="A69" s="11" t="s">
        <v>206</v>
      </c>
      <c r="B69" s="12" t="s">
        <v>133</v>
      </c>
      <c r="C69" s="13" t="s">
        <v>207</v>
      </c>
      <c r="D69" s="13" t="s">
        <v>80</v>
      </c>
      <c r="E69" s="13" t="s">
        <v>289</v>
      </c>
      <c r="F69" s="46">
        <v>9</v>
      </c>
      <c r="G69" s="46">
        <v>15</v>
      </c>
      <c r="H69" s="48" t="s">
        <v>200</v>
      </c>
      <c r="I69" s="12"/>
      <c r="J69" s="18">
        <v>150000</v>
      </c>
      <c r="K69" s="18"/>
      <c r="L69" s="18"/>
      <c r="M69" s="18"/>
      <c r="N69" s="18"/>
      <c r="O69" s="18">
        <f t="shared" si="16"/>
        <v>150000</v>
      </c>
      <c r="P69" s="18">
        <v>150000</v>
      </c>
      <c r="Q69" s="18"/>
      <c r="R69" s="18"/>
      <c r="S69" s="18"/>
      <c r="T69" s="18"/>
      <c r="U69" s="19">
        <f t="shared" si="17"/>
        <v>150000</v>
      </c>
      <c r="V69" s="18">
        <v>1104000</v>
      </c>
      <c r="W69" s="18"/>
      <c r="X69" s="18"/>
      <c r="Y69" s="18"/>
      <c r="Z69" s="18"/>
      <c r="AA69" s="19">
        <f t="shared" si="18"/>
        <v>1104000</v>
      </c>
      <c r="AB69" s="18">
        <v>1104000</v>
      </c>
      <c r="AC69" s="18"/>
      <c r="AD69" s="18"/>
      <c r="AE69" s="18"/>
      <c r="AF69" s="18"/>
      <c r="AG69" s="19">
        <f t="shared" si="19"/>
        <v>1104000</v>
      </c>
      <c r="AH69" s="27">
        <f>AB69+V69+P69+J69</f>
        <v>2508000</v>
      </c>
      <c r="AI69" s="18"/>
      <c r="AJ69" s="18"/>
      <c r="AK69" s="18"/>
      <c r="AL69" s="18"/>
      <c r="AM69" s="19">
        <f t="shared" si="21"/>
        <v>2508000</v>
      </c>
      <c r="AN69" s="18"/>
      <c r="AO69" s="18"/>
      <c r="AP69" s="18"/>
      <c r="AQ69" s="18"/>
      <c r="AR69" s="18"/>
      <c r="AS69" s="18">
        <f t="shared" si="20"/>
        <v>0</v>
      </c>
      <c r="AT69" s="27">
        <f>AH69+AN69</f>
        <v>2508000</v>
      </c>
      <c r="AU69" s="18"/>
      <c r="AV69" s="18"/>
      <c r="AW69" s="18"/>
      <c r="AX69" s="18"/>
      <c r="AY69" s="19">
        <f>SUM(AT69:AX69)</f>
        <v>2508000</v>
      </c>
    </row>
    <row r="70" spans="1:52" ht="165.75">
      <c r="A70" s="11" t="s">
        <v>208</v>
      </c>
      <c r="B70" s="12" t="s">
        <v>133</v>
      </c>
      <c r="C70" s="13" t="s">
        <v>209</v>
      </c>
      <c r="D70" s="13" t="s">
        <v>103</v>
      </c>
      <c r="E70" s="13"/>
      <c r="F70" s="46">
        <v>9</v>
      </c>
      <c r="G70" s="46">
        <v>15</v>
      </c>
      <c r="H70" s="46" t="s">
        <v>197</v>
      </c>
      <c r="I70" s="12"/>
      <c r="J70" s="18">
        <v>84630</v>
      </c>
      <c r="K70" s="18"/>
      <c r="L70" s="18"/>
      <c r="M70" s="18"/>
      <c r="N70" s="18"/>
      <c r="O70" s="18">
        <f t="shared" si="16"/>
        <v>84630</v>
      </c>
      <c r="P70" s="18">
        <v>84630</v>
      </c>
      <c r="Q70" s="18"/>
      <c r="R70" s="18"/>
      <c r="S70" s="18"/>
      <c r="T70" s="18"/>
      <c r="U70" s="18">
        <f t="shared" si="17"/>
        <v>84630</v>
      </c>
      <c r="V70" s="18">
        <v>1084630</v>
      </c>
      <c r="W70" s="18"/>
      <c r="X70" s="18"/>
      <c r="Y70" s="18"/>
      <c r="Z70" s="18"/>
      <c r="AA70" s="18">
        <f t="shared" si="18"/>
        <v>1084630</v>
      </c>
      <c r="AB70" s="18">
        <v>1084630</v>
      </c>
      <c r="AC70" s="18"/>
      <c r="AD70" s="18"/>
      <c r="AE70" s="18"/>
      <c r="AF70" s="18"/>
      <c r="AG70" s="18">
        <f t="shared" si="19"/>
        <v>1084630</v>
      </c>
      <c r="AH70" s="27">
        <f>AB70+V70+P70+J70</f>
        <v>2338520</v>
      </c>
      <c r="AI70" s="18"/>
      <c r="AJ70" s="18"/>
      <c r="AK70" s="18"/>
      <c r="AL70" s="18"/>
      <c r="AM70" s="19">
        <f t="shared" si="21"/>
        <v>2338520</v>
      </c>
      <c r="AN70" s="18"/>
      <c r="AO70" s="18"/>
      <c r="AP70" s="18"/>
      <c r="AQ70" s="18"/>
      <c r="AR70" s="18"/>
      <c r="AS70" s="19">
        <f t="shared" si="20"/>
        <v>0</v>
      </c>
      <c r="AT70" s="27">
        <f>AH70+AN70</f>
        <v>2338520</v>
      </c>
      <c r="AU70" s="18"/>
      <c r="AV70" s="18"/>
      <c r="AW70" s="18"/>
      <c r="AX70" s="18"/>
      <c r="AY70" s="19">
        <f>SUM(AT70:AX70)</f>
        <v>2338520</v>
      </c>
    </row>
    <row r="71" spans="1:52" ht="102">
      <c r="A71" s="33" t="s">
        <v>210</v>
      </c>
      <c r="B71" s="12" t="s">
        <v>165</v>
      </c>
      <c r="C71" s="13" t="s">
        <v>211</v>
      </c>
      <c r="D71" s="13" t="s">
        <v>74</v>
      </c>
      <c r="E71" s="13" t="s">
        <v>167</v>
      </c>
      <c r="F71" s="46">
        <v>9</v>
      </c>
      <c r="G71" s="46">
        <v>15</v>
      </c>
      <c r="H71" s="48" t="s">
        <v>200</v>
      </c>
      <c r="I71" s="17"/>
      <c r="J71" s="18"/>
      <c r="K71" s="18"/>
      <c r="L71" s="18"/>
      <c r="M71" s="18"/>
      <c r="N71" s="18"/>
      <c r="O71" s="18">
        <f t="shared" si="16"/>
        <v>0</v>
      </c>
      <c r="P71" s="18"/>
      <c r="Q71" s="18"/>
      <c r="R71" s="18"/>
      <c r="S71" s="18"/>
      <c r="T71" s="18"/>
      <c r="U71" s="18">
        <f t="shared" si="17"/>
        <v>0</v>
      </c>
      <c r="V71" s="18"/>
      <c r="W71" s="18"/>
      <c r="X71" s="18"/>
      <c r="Y71" s="18"/>
      <c r="Z71" s="18"/>
      <c r="AA71" s="18">
        <f t="shared" si="18"/>
        <v>0</v>
      </c>
      <c r="AB71" s="18"/>
      <c r="AC71" s="18"/>
      <c r="AD71" s="18"/>
      <c r="AE71" s="18"/>
      <c r="AF71" s="18"/>
      <c r="AG71" s="18">
        <f t="shared" si="19"/>
        <v>0</v>
      </c>
      <c r="AH71" s="18"/>
      <c r="AI71" s="18"/>
      <c r="AJ71" s="18"/>
      <c r="AK71" s="18"/>
      <c r="AL71" s="18"/>
      <c r="AM71" s="18">
        <f t="shared" si="21"/>
        <v>0</v>
      </c>
      <c r="AN71" s="18"/>
      <c r="AO71" s="18"/>
      <c r="AP71" s="18"/>
      <c r="AQ71" s="18"/>
      <c r="AR71" s="18"/>
      <c r="AS71" s="18">
        <f t="shared" si="20"/>
        <v>0</v>
      </c>
      <c r="AT71" s="18"/>
      <c r="AU71" s="18"/>
      <c r="AV71" s="18"/>
      <c r="AW71" s="18"/>
      <c r="AX71" s="18"/>
      <c r="AY71" s="27" t="s">
        <v>239</v>
      </c>
    </row>
    <row r="72" spans="1:52" ht="63.75">
      <c r="A72" s="33" t="s">
        <v>212</v>
      </c>
      <c r="B72" s="12" t="s">
        <v>165</v>
      </c>
      <c r="C72" s="13" t="s">
        <v>213</v>
      </c>
      <c r="D72" s="13" t="s">
        <v>74</v>
      </c>
      <c r="E72" s="13" t="s">
        <v>167</v>
      </c>
      <c r="F72" s="46">
        <v>9</v>
      </c>
      <c r="G72" s="46">
        <v>15</v>
      </c>
      <c r="H72" s="48" t="s">
        <v>200</v>
      </c>
      <c r="I72" s="12"/>
      <c r="J72" s="18"/>
      <c r="K72" s="18"/>
      <c r="L72" s="18"/>
      <c r="M72" s="18"/>
      <c r="N72" s="18"/>
      <c r="O72" s="18">
        <f t="shared" si="16"/>
        <v>0</v>
      </c>
      <c r="P72" s="18"/>
      <c r="Q72" s="18"/>
      <c r="R72" s="18"/>
      <c r="S72" s="18"/>
      <c r="T72" s="18"/>
      <c r="U72" s="18">
        <f t="shared" si="17"/>
        <v>0</v>
      </c>
      <c r="V72" s="18"/>
      <c r="W72" s="18"/>
      <c r="X72" s="18"/>
      <c r="Y72" s="18"/>
      <c r="Z72" s="18"/>
      <c r="AA72" s="18">
        <f t="shared" si="18"/>
        <v>0</v>
      </c>
      <c r="AB72" s="18"/>
      <c r="AC72" s="18"/>
      <c r="AD72" s="18"/>
      <c r="AE72" s="18"/>
      <c r="AF72" s="18"/>
      <c r="AG72" s="18">
        <f t="shared" si="19"/>
        <v>0</v>
      </c>
      <c r="AH72" s="18"/>
      <c r="AI72" s="18"/>
      <c r="AJ72" s="18"/>
      <c r="AK72" s="18"/>
      <c r="AL72" s="18"/>
      <c r="AM72" s="18">
        <f t="shared" si="21"/>
        <v>0</v>
      </c>
      <c r="AN72" s="18"/>
      <c r="AO72" s="18"/>
      <c r="AP72" s="18"/>
      <c r="AQ72" s="18"/>
      <c r="AR72" s="18"/>
      <c r="AS72" s="18">
        <f t="shared" si="20"/>
        <v>0</v>
      </c>
      <c r="AT72" s="18"/>
      <c r="AU72" s="18"/>
      <c r="AV72" s="18"/>
      <c r="AW72" s="18"/>
      <c r="AX72" s="18"/>
      <c r="AY72" s="27" t="s">
        <v>239</v>
      </c>
    </row>
    <row r="73" spans="1:52" ht="25.5">
      <c r="A73" s="33" t="s">
        <v>214</v>
      </c>
      <c r="B73" s="12" t="s">
        <v>165</v>
      </c>
      <c r="C73" s="13" t="s">
        <v>215</v>
      </c>
      <c r="D73" s="13" t="s">
        <v>74</v>
      </c>
      <c r="E73" s="13" t="s">
        <v>167</v>
      </c>
      <c r="F73" s="46">
        <v>9</v>
      </c>
      <c r="G73" s="46">
        <v>15</v>
      </c>
      <c r="H73" s="48" t="s">
        <v>200</v>
      </c>
      <c r="I73" s="17"/>
      <c r="J73" s="18"/>
      <c r="K73" s="18"/>
      <c r="L73" s="18"/>
      <c r="M73" s="18"/>
      <c r="N73" s="18"/>
      <c r="O73" s="18">
        <f t="shared" si="16"/>
        <v>0</v>
      </c>
      <c r="P73" s="18"/>
      <c r="Q73" s="18"/>
      <c r="R73" s="18"/>
      <c r="S73" s="18"/>
      <c r="T73" s="18"/>
      <c r="U73" s="18">
        <f t="shared" si="17"/>
        <v>0</v>
      </c>
      <c r="V73" s="18"/>
      <c r="W73" s="18"/>
      <c r="X73" s="18"/>
      <c r="Y73" s="18"/>
      <c r="Z73" s="18"/>
      <c r="AA73" s="18">
        <f t="shared" si="18"/>
        <v>0</v>
      </c>
      <c r="AB73" s="18"/>
      <c r="AC73" s="18"/>
      <c r="AD73" s="18"/>
      <c r="AE73" s="18"/>
      <c r="AF73" s="18"/>
      <c r="AG73" s="18">
        <f t="shared" si="19"/>
        <v>0</v>
      </c>
      <c r="AH73" s="18"/>
      <c r="AI73" s="18"/>
      <c r="AJ73" s="18"/>
      <c r="AK73" s="18"/>
      <c r="AL73" s="18"/>
      <c r="AM73" s="18">
        <f t="shared" si="21"/>
        <v>0</v>
      </c>
      <c r="AN73" s="18"/>
      <c r="AO73" s="18"/>
      <c r="AP73" s="18"/>
      <c r="AQ73" s="18"/>
      <c r="AR73" s="18"/>
      <c r="AS73" s="18">
        <f t="shared" si="20"/>
        <v>0</v>
      </c>
      <c r="AT73" s="18"/>
      <c r="AU73" s="18"/>
      <c r="AV73" s="18"/>
      <c r="AW73" s="18"/>
      <c r="AX73" s="18"/>
      <c r="AY73" s="27" t="s">
        <v>239</v>
      </c>
    </row>
    <row r="74" spans="1:52" ht="89.25">
      <c r="A74" s="33" t="s">
        <v>216</v>
      </c>
      <c r="B74" s="12" t="s">
        <v>165</v>
      </c>
      <c r="C74" s="13" t="s">
        <v>217</v>
      </c>
      <c r="D74" s="13" t="s">
        <v>74</v>
      </c>
      <c r="E74" s="13" t="s">
        <v>167</v>
      </c>
      <c r="F74" s="46">
        <v>9</v>
      </c>
      <c r="G74" s="46">
        <v>15</v>
      </c>
      <c r="H74" s="48" t="s">
        <v>200</v>
      </c>
      <c r="I74" s="12"/>
      <c r="J74" s="18"/>
      <c r="K74" s="18"/>
      <c r="L74" s="18"/>
      <c r="M74" s="18"/>
      <c r="N74" s="18"/>
      <c r="O74" s="18">
        <f t="shared" si="16"/>
        <v>0</v>
      </c>
      <c r="P74" s="18"/>
      <c r="Q74" s="18"/>
      <c r="R74" s="18"/>
      <c r="S74" s="18"/>
      <c r="T74" s="18"/>
      <c r="U74" s="18">
        <f t="shared" si="17"/>
        <v>0</v>
      </c>
      <c r="V74" s="18"/>
      <c r="W74" s="18"/>
      <c r="X74" s="18"/>
      <c r="Y74" s="18"/>
      <c r="Z74" s="18"/>
      <c r="AA74" s="18">
        <f t="shared" si="18"/>
        <v>0</v>
      </c>
      <c r="AB74" s="18"/>
      <c r="AC74" s="18"/>
      <c r="AD74" s="18"/>
      <c r="AE74" s="18"/>
      <c r="AF74" s="18"/>
      <c r="AG74" s="18">
        <f t="shared" si="19"/>
        <v>0</v>
      </c>
      <c r="AH74" s="18"/>
      <c r="AI74" s="18"/>
      <c r="AJ74" s="18"/>
      <c r="AK74" s="18"/>
      <c r="AL74" s="18"/>
      <c r="AM74" s="18">
        <f t="shared" si="21"/>
        <v>0</v>
      </c>
      <c r="AN74" s="18"/>
      <c r="AO74" s="18"/>
      <c r="AP74" s="18"/>
      <c r="AQ74" s="18"/>
      <c r="AR74" s="18"/>
      <c r="AS74" s="18">
        <f t="shared" si="20"/>
        <v>0</v>
      </c>
      <c r="AT74" s="18"/>
      <c r="AU74" s="18"/>
      <c r="AV74" s="18"/>
      <c r="AW74" s="18"/>
      <c r="AX74" s="18"/>
      <c r="AY74" s="27" t="s">
        <v>239</v>
      </c>
    </row>
    <row r="75" spans="1:52" ht="102">
      <c r="A75" s="11" t="s">
        <v>218</v>
      </c>
      <c r="B75" s="12" t="s">
        <v>133</v>
      </c>
      <c r="C75" s="13" t="s">
        <v>219</v>
      </c>
      <c r="D75" s="13" t="s">
        <v>80</v>
      </c>
      <c r="E75" s="13" t="s">
        <v>290</v>
      </c>
      <c r="F75" s="46">
        <v>9</v>
      </c>
      <c r="G75" s="46">
        <v>15</v>
      </c>
      <c r="H75" s="46" t="s">
        <v>268</v>
      </c>
      <c r="I75" s="12"/>
      <c r="J75" s="32"/>
      <c r="K75" s="18"/>
      <c r="L75" s="18"/>
      <c r="M75" s="18">
        <v>74140</v>
      </c>
      <c r="N75" s="18"/>
      <c r="O75" s="18">
        <f>SUM(K75:N75)</f>
        <v>74140</v>
      </c>
      <c r="P75" s="18">
        <v>21500</v>
      </c>
      <c r="Q75" s="18"/>
      <c r="R75" s="18"/>
      <c r="S75" s="18">
        <v>54400</v>
      </c>
      <c r="T75" s="18"/>
      <c r="U75" s="19">
        <f t="shared" si="17"/>
        <v>75900</v>
      </c>
      <c r="V75" s="32"/>
      <c r="W75" s="18"/>
      <c r="X75" s="18"/>
      <c r="Y75" s="18">
        <v>18130</v>
      </c>
      <c r="Z75" s="18"/>
      <c r="AA75" s="19">
        <f>SUM(W75:Z75)</f>
        <v>18130</v>
      </c>
      <c r="AB75" s="32"/>
      <c r="AC75" s="18"/>
      <c r="AD75" s="18"/>
      <c r="AE75" s="18">
        <v>13630</v>
      </c>
      <c r="AF75" s="18"/>
      <c r="AG75" s="19">
        <f>SUM(AC75:AF75)</f>
        <v>13630</v>
      </c>
      <c r="AH75" s="27">
        <f>SUM(J75,P75,V75,AB75)</f>
        <v>21500</v>
      </c>
      <c r="AI75" s="18"/>
      <c r="AJ75" s="18"/>
      <c r="AK75" s="18">
        <f>SUM(M75,S75,Y75,AE75)</f>
        <v>160300</v>
      </c>
      <c r="AL75" s="18"/>
      <c r="AM75" s="19">
        <f t="shared" si="21"/>
        <v>181800</v>
      </c>
      <c r="AN75" s="18"/>
      <c r="AO75" s="18"/>
      <c r="AP75" s="18"/>
      <c r="AQ75" s="18"/>
      <c r="AR75" s="18"/>
      <c r="AS75" s="18">
        <f t="shared" si="20"/>
        <v>0</v>
      </c>
      <c r="AT75" s="27">
        <v>21500</v>
      </c>
      <c r="AU75" s="18"/>
      <c r="AV75" s="18"/>
      <c r="AW75" s="18">
        <v>160300</v>
      </c>
      <c r="AX75" s="18"/>
      <c r="AY75" s="19">
        <f>SUM(AT75:AX75)</f>
        <v>181800</v>
      </c>
    </row>
    <row r="76" spans="1:52" ht="76.5">
      <c r="A76" s="11" t="s">
        <v>220</v>
      </c>
      <c r="B76" s="12" t="s">
        <v>133</v>
      </c>
      <c r="C76" s="13" t="s">
        <v>221</v>
      </c>
      <c r="D76" s="13" t="s">
        <v>80</v>
      </c>
      <c r="E76" s="13" t="s">
        <v>291</v>
      </c>
      <c r="F76" s="46">
        <v>9</v>
      </c>
      <c r="G76" s="46">
        <v>15</v>
      </c>
      <c r="H76" s="46" t="s">
        <v>268</v>
      </c>
      <c r="I76" s="12"/>
      <c r="J76" s="32"/>
      <c r="K76" s="18"/>
      <c r="L76" s="18"/>
      <c r="M76" s="18">
        <v>60460</v>
      </c>
      <c r="N76" s="18"/>
      <c r="O76" s="18">
        <f>SUM(K76:N76)</f>
        <v>60460</v>
      </c>
      <c r="P76" s="32"/>
      <c r="Q76" s="18"/>
      <c r="R76" s="18"/>
      <c r="S76" s="18">
        <v>49740</v>
      </c>
      <c r="T76" s="18"/>
      <c r="U76" s="19">
        <f>SUM(Q76:T76)</f>
        <v>49740</v>
      </c>
      <c r="V76" s="32"/>
      <c r="W76" s="18"/>
      <c r="X76" s="18"/>
      <c r="Y76" s="18">
        <v>29050</v>
      </c>
      <c r="Z76" s="18"/>
      <c r="AA76" s="19">
        <f>SUM(W76:Z76)</f>
        <v>29050</v>
      </c>
      <c r="AB76" s="32"/>
      <c r="AC76" s="18"/>
      <c r="AD76" s="18"/>
      <c r="AE76" s="18">
        <v>5710</v>
      </c>
      <c r="AF76" s="18"/>
      <c r="AG76" s="19">
        <f>SUM(AC76:AF76)</f>
        <v>5710</v>
      </c>
      <c r="AH76" s="32"/>
      <c r="AI76" s="18"/>
      <c r="AJ76" s="18"/>
      <c r="AK76" s="27">
        <f>+AG76+AA76+U76+O76</f>
        <v>144960</v>
      </c>
      <c r="AL76" s="18"/>
      <c r="AM76" s="19">
        <f>SUM(AI76:AL76)</f>
        <v>144960</v>
      </c>
      <c r="AN76" s="18"/>
      <c r="AO76" s="18"/>
      <c r="AP76" s="18"/>
      <c r="AQ76" s="18"/>
      <c r="AR76" s="18"/>
      <c r="AS76" s="18">
        <f t="shared" si="20"/>
        <v>0</v>
      </c>
      <c r="AT76" s="32"/>
      <c r="AU76" s="18"/>
      <c r="AV76" s="18"/>
      <c r="AW76" s="27">
        <f>AK76+AN76</f>
        <v>144960</v>
      </c>
      <c r="AX76" s="18"/>
      <c r="AY76" s="19">
        <f>SUM(AU76:AX76)</f>
        <v>144960</v>
      </c>
    </row>
    <row r="77" spans="1:52" ht="63.75">
      <c r="A77" s="11" t="s">
        <v>222</v>
      </c>
      <c r="B77" s="12" t="s">
        <v>133</v>
      </c>
      <c r="C77" s="13" t="s">
        <v>223</v>
      </c>
      <c r="D77" s="13" t="s">
        <v>80</v>
      </c>
      <c r="E77" s="13" t="s">
        <v>292</v>
      </c>
      <c r="F77" s="46">
        <v>9</v>
      </c>
      <c r="G77" s="46">
        <v>15</v>
      </c>
      <c r="H77" s="46" t="s">
        <v>268</v>
      </c>
      <c r="I77" s="12"/>
      <c r="J77" s="18"/>
      <c r="K77" s="18"/>
      <c r="L77" s="18"/>
      <c r="M77" s="18"/>
      <c r="N77" s="18"/>
      <c r="O77" s="18">
        <f t="shared" si="16"/>
        <v>0</v>
      </c>
      <c r="P77" s="18"/>
      <c r="Q77" s="18"/>
      <c r="R77" s="18"/>
      <c r="S77" s="18"/>
      <c r="T77" s="18"/>
      <c r="U77" s="19">
        <f>SUM(P77:T77)</f>
        <v>0</v>
      </c>
      <c r="V77" s="18"/>
      <c r="W77" s="18"/>
      <c r="X77" s="18"/>
      <c r="Y77" s="18"/>
      <c r="Z77" s="18"/>
      <c r="AA77" s="19">
        <f>SUM(V77:Z77)</f>
        <v>0</v>
      </c>
      <c r="AB77" s="18"/>
      <c r="AC77" s="18"/>
      <c r="AD77" s="18"/>
      <c r="AE77" s="18"/>
      <c r="AF77" s="18"/>
      <c r="AG77" s="19">
        <f>SUM(AB77:AF77)</f>
        <v>0</v>
      </c>
      <c r="AH77" s="27">
        <f>192360000/1000</f>
        <v>192360</v>
      </c>
      <c r="AI77" s="18"/>
      <c r="AJ77" s="18"/>
      <c r="AK77" s="18"/>
      <c r="AL77" s="18"/>
      <c r="AM77" s="19">
        <f>SUM(AH77:AL77)</f>
        <v>192360</v>
      </c>
      <c r="AN77" s="18"/>
      <c r="AO77" s="18"/>
      <c r="AP77" s="18"/>
      <c r="AQ77" s="18"/>
      <c r="AR77" s="18"/>
      <c r="AS77" s="18">
        <f t="shared" si="20"/>
        <v>0</v>
      </c>
      <c r="AT77" s="27">
        <f>AH77+AN77</f>
        <v>192360</v>
      </c>
      <c r="AU77" s="18"/>
      <c r="AV77" s="18"/>
      <c r="AW77" s="18"/>
      <c r="AX77" s="18"/>
      <c r="AY77" s="19">
        <f>SUM(AT77:AX77)</f>
        <v>192360</v>
      </c>
    </row>
    <row r="78" spans="1:52" ht="63.75">
      <c r="A78" s="11" t="s">
        <v>224</v>
      </c>
      <c r="B78" s="12" t="s">
        <v>133</v>
      </c>
      <c r="C78" s="13" t="s">
        <v>225</v>
      </c>
      <c r="D78" s="13" t="s">
        <v>84</v>
      </c>
      <c r="E78" s="13" t="s">
        <v>75</v>
      </c>
      <c r="F78" s="46">
        <v>9</v>
      </c>
      <c r="G78" s="46">
        <v>15</v>
      </c>
      <c r="H78" s="48" t="s">
        <v>270</v>
      </c>
      <c r="I78" s="12"/>
      <c r="J78" s="18">
        <v>300</v>
      </c>
      <c r="K78" s="18"/>
      <c r="L78" s="18"/>
      <c r="M78" s="18"/>
      <c r="N78" s="18"/>
      <c r="O78" s="18">
        <f t="shared" si="16"/>
        <v>300</v>
      </c>
      <c r="P78" s="18">
        <v>300</v>
      </c>
      <c r="Q78" s="18"/>
      <c r="R78" s="18"/>
      <c r="S78" s="18"/>
      <c r="T78" s="18"/>
      <c r="U78" s="19">
        <f>SUM(P78:T78)</f>
        <v>300</v>
      </c>
      <c r="V78" s="18"/>
      <c r="W78" s="18"/>
      <c r="X78" s="18"/>
      <c r="Y78" s="18"/>
      <c r="Z78" s="18"/>
      <c r="AA78" s="19">
        <f>SUM(V78:Z78)</f>
        <v>0</v>
      </c>
      <c r="AB78" s="18"/>
      <c r="AC78" s="18"/>
      <c r="AD78" s="18"/>
      <c r="AE78" s="18"/>
      <c r="AF78" s="18"/>
      <c r="AG78" s="19">
        <f>SUM(AB78:AF78)</f>
        <v>0</v>
      </c>
      <c r="AH78" s="27">
        <f>+AG78+AA78+U78+O78</f>
        <v>600</v>
      </c>
      <c r="AI78" s="18"/>
      <c r="AJ78" s="18"/>
      <c r="AK78" s="18"/>
      <c r="AL78" s="18"/>
      <c r="AM78" s="19">
        <f>SUM(AH78:AL78)</f>
        <v>600</v>
      </c>
      <c r="AN78" s="18"/>
      <c r="AO78" s="18"/>
      <c r="AP78" s="18"/>
      <c r="AQ78" s="18"/>
      <c r="AR78" s="18"/>
      <c r="AS78" s="19">
        <f t="shared" si="20"/>
        <v>0</v>
      </c>
      <c r="AT78" s="27">
        <f>AH78+AN78</f>
        <v>600</v>
      </c>
      <c r="AU78" s="18"/>
      <c r="AV78" s="18"/>
      <c r="AW78" s="18"/>
      <c r="AX78" s="18"/>
      <c r="AY78" s="19">
        <f>SUM(AT78:AX78)</f>
        <v>600</v>
      </c>
    </row>
    <row r="79" spans="1:52">
      <c r="A79" s="11" t="s">
        <v>302</v>
      </c>
      <c r="B79" s="21"/>
      <c r="C79" s="22"/>
      <c r="D79" s="22"/>
      <c r="E79" s="22"/>
      <c r="F79" s="47"/>
      <c r="G79" s="46"/>
      <c r="H79" s="47"/>
      <c r="I79" s="2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69"/>
    </row>
    <row r="80" spans="1:52" ht="63.75">
      <c r="A80" s="11" t="s">
        <v>226</v>
      </c>
      <c r="B80" s="12" t="s">
        <v>227</v>
      </c>
      <c r="C80" s="13" t="s">
        <v>247</v>
      </c>
      <c r="D80" s="13" t="s">
        <v>140</v>
      </c>
      <c r="E80" s="13"/>
      <c r="F80" s="46">
        <v>9</v>
      </c>
      <c r="G80" s="46">
        <v>15</v>
      </c>
      <c r="H80" s="49"/>
      <c r="I80" s="12"/>
      <c r="J80" s="18">
        <v>80319</v>
      </c>
      <c r="K80" s="18"/>
      <c r="L80" s="18"/>
      <c r="M80" s="18"/>
      <c r="N80" s="18"/>
      <c r="O80" s="18">
        <f>SUM(J80:N80)</f>
        <v>80319</v>
      </c>
      <c r="P80" s="18">
        <v>396514</v>
      </c>
      <c r="Q80" s="18"/>
      <c r="R80" s="18"/>
      <c r="S80" s="18"/>
      <c r="T80" s="18"/>
      <c r="U80" s="19">
        <f t="shared" ref="U80:U86" si="22">SUM(P80:T80)</f>
        <v>396514</v>
      </c>
      <c r="V80" s="18">
        <v>1451074</v>
      </c>
      <c r="W80" s="18"/>
      <c r="X80" s="18"/>
      <c r="Y80" s="18"/>
      <c r="Z80" s="18"/>
      <c r="AA80" s="19">
        <f t="shared" ref="AA80:AA86" si="23">SUM(V80:Z80)</f>
        <v>1451074</v>
      </c>
      <c r="AB80" s="18">
        <v>725537</v>
      </c>
      <c r="AC80" s="18"/>
      <c r="AD80" s="18"/>
      <c r="AE80" s="18"/>
      <c r="AF80" s="18"/>
      <c r="AG80" s="19">
        <f t="shared" ref="AG80:AG86" si="24">SUM(AB80:AF80)</f>
        <v>725537</v>
      </c>
      <c r="AH80" s="27">
        <f>AB80+V80+P80+J80</f>
        <v>2653444</v>
      </c>
      <c r="AI80" s="18"/>
      <c r="AJ80" s="18"/>
      <c r="AK80" s="18"/>
      <c r="AL80" s="18"/>
      <c r="AM80" s="19">
        <f>SUM(AH80:AL80)</f>
        <v>2653444</v>
      </c>
      <c r="AN80" s="18"/>
      <c r="AO80" s="18"/>
      <c r="AP80" s="18"/>
      <c r="AQ80" s="18"/>
      <c r="AR80" s="18"/>
      <c r="AS80" s="19">
        <f t="shared" ref="AS80:AS85" si="25">SUM(AN80:AR80)</f>
        <v>0</v>
      </c>
      <c r="AT80" s="27">
        <f>AH80+AN80</f>
        <v>2653444</v>
      </c>
      <c r="AU80" s="18"/>
      <c r="AV80" s="18"/>
      <c r="AW80" s="18"/>
      <c r="AX80" s="18"/>
      <c r="AY80" s="19">
        <f>SUM(AT80:AX80)</f>
        <v>2653444</v>
      </c>
    </row>
    <row r="81" spans="1:51" ht="89.25">
      <c r="A81" s="11" t="s">
        <v>228</v>
      </c>
      <c r="B81" s="20" t="s">
        <v>133</v>
      </c>
      <c r="C81" s="16" t="s">
        <v>229</v>
      </c>
      <c r="D81" s="13" t="s">
        <v>103</v>
      </c>
      <c r="E81" s="15"/>
      <c r="F81" s="46">
        <v>9</v>
      </c>
      <c r="G81" s="46">
        <v>15</v>
      </c>
      <c r="H81" s="49"/>
      <c r="I81" s="12"/>
      <c r="J81" s="18">
        <v>127236</v>
      </c>
      <c r="K81" s="18"/>
      <c r="L81" s="28"/>
      <c r="M81" s="28"/>
      <c r="N81" s="27"/>
      <c r="O81" s="18">
        <f>SUM(J81:N81)</f>
        <v>127236</v>
      </c>
      <c r="P81" s="18">
        <v>31581</v>
      </c>
      <c r="Q81" s="18"/>
      <c r="R81" s="18"/>
      <c r="S81" s="28"/>
      <c r="T81" s="18"/>
      <c r="U81" s="19">
        <f t="shared" si="22"/>
        <v>31581</v>
      </c>
      <c r="V81" s="18">
        <v>129842</v>
      </c>
      <c r="W81" s="18"/>
      <c r="X81" s="18"/>
      <c r="Y81" s="28"/>
      <c r="Z81" s="18"/>
      <c r="AA81" s="19">
        <f t="shared" si="23"/>
        <v>129842</v>
      </c>
      <c r="AB81" s="18">
        <v>124125</v>
      </c>
      <c r="AC81" s="18"/>
      <c r="AD81" s="18"/>
      <c r="AE81" s="18"/>
      <c r="AF81" s="18"/>
      <c r="AG81" s="19">
        <f t="shared" si="24"/>
        <v>124125</v>
      </c>
      <c r="AH81" s="27">
        <f>AB81+V81+P81+J81</f>
        <v>412784</v>
      </c>
      <c r="AI81" s="18"/>
      <c r="AJ81" s="18"/>
      <c r="AK81" s="18"/>
      <c r="AL81" s="18"/>
      <c r="AM81" s="19">
        <f>SUM(AH81:AL81)</f>
        <v>412784</v>
      </c>
      <c r="AN81" s="18"/>
      <c r="AO81" s="18"/>
      <c r="AP81" s="18"/>
      <c r="AQ81" s="18"/>
      <c r="AR81" s="18"/>
      <c r="AS81" s="19">
        <f t="shared" si="25"/>
        <v>0</v>
      </c>
      <c r="AT81" s="27">
        <f>AH81+AN81</f>
        <v>412784</v>
      </c>
      <c r="AU81" s="18"/>
      <c r="AV81" s="18"/>
      <c r="AW81" s="18"/>
      <c r="AX81" s="18"/>
      <c r="AY81" s="19">
        <f>SUM(AT81:AX81)</f>
        <v>412784</v>
      </c>
    </row>
    <row r="82" spans="1:51" ht="25.5">
      <c r="A82" s="11" t="s">
        <v>230</v>
      </c>
      <c r="B82" s="20" t="s">
        <v>133</v>
      </c>
      <c r="C82" s="15" t="s">
        <v>246</v>
      </c>
      <c r="D82" s="13" t="s">
        <v>103</v>
      </c>
      <c r="E82" s="13"/>
      <c r="F82" s="46">
        <v>9</v>
      </c>
      <c r="G82" s="46">
        <v>15</v>
      </c>
      <c r="H82" s="49"/>
      <c r="I82" s="12"/>
      <c r="J82" s="18">
        <v>347369</v>
      </c>
      <c r="K82" s="18"/>
      <c r="L82" s="18"/>
      <c r="M82" s="18"/>
      <c r="N82" s="18"/>
      <c r="O82" s="18">
        <f>SUM(J82:N82)</f>
        <v>347369</v>
      </c>
      <c r="P82" s="18">
        <v>500608</v>
      </c>
      <c r="Q82" s="18"/>
      <c r="R82" s="18"/>
      <c r="S82" s="18"/>
      <c r="T82" s="18"/>
      <c r="U82" s="19">
        <f t="shared" si="22"/>
        <v>500608</v>
      </c>
      <c r="V82" s="18">
        <v>395704</v>
      </c>
      <c r="W82" s="18"/>
      <c r="X82" s="18"/>
      <c r="Y82" s="18"/>
      <c r="Z82" s="18"/>
      <c r="AA82" s="19">
        <f t="shared" si="23"/>
        <v>395704</v>
      </c>
      <c r="AB82" s="18">
        <v>391377</v>
      </c>
      <c r="AC82" s="18"/>
      <c r="AD82" s="18"/>
      <c r="AE82" s="18"/>
      <c r="AF82" s="18"/>
      <c r="AG82" s="19">
        <f t="shared" si="24"/>
        <v>391377</v>
      </c>
      <c r="AH82" s="27">
        <f>AB82+V82+P82+J82</f>
        <v>1635058</v>
      </c>
      <c r="AI82" s="18"/>
      <c r="AJ82" s="18"/>
      <c r="AK82" s="18"/>
      <c r="AL82" s="18"/>
      <c r="AM82" s="19">
        <f>SUM(AH82:AL82)</f>
        <v>1635058</v>
      </c>
      <c r="AN82" s="18"/>
      <c r="AO82" s="18"/>
      <c r="AP82" s="18"/>
      <c r="AQ82" s="18"/>
      <c r="AR82" s="18"/>
      <c r="AS82" s="19">
        <f t="shared" si="25"/>
        <v>0</v>
      </c>
      <c r="AT82" s="27">
        <f>AH82+AN82</f>
        <v>1635058</v>
      </c>
      <c r="AU82" s="18"/>
      <c r="AV82" s="18"/>
      <c r="AW82" s="18"/>
      <c r="AX82" s="18"/>
      <c r="AY82" s="19">
        <f>SUM(AT82:AX82)</f>
        <v>1635058</v>
      </c>
    </row>
    <row r="83" spans="1:51" ht="63.75">
      <c r="A83" s="11" t="s">
        <v>231</v>
      </c>
      <c r="B83" s="12" t="s">
        <v>133</v>
      </c>
      <c r="C83" s="13" t="s">
        <v>245</v>
      </c>
      <c r="D83" s="13" t="s">
        <v>103</v>
      </c>
      <c r="E83" s="13"/>
      <c r="F83" s="46">
        <v>9</v>
      </c>
      <c r="G83" s="46">
        <v>15</v>
      </c>
      <c r="H83" s="49"/>
      <c r="I83" s="12"/>
      <c r="J83" s="18">
        <v>460931</v>
      </c>
      <c r="K83" s="18"/>
      <c r="L83" s="28"/>
      <c r="M83" s="28"/>
      <c r="N83" s="18"/>
      <c r="O83" s="18">
        <f>SUM(J83:N83)</f>
        <v>460931</v>
      </c>
      <c r="P83" s="18">
        <v>240461</v>
      </c>
      <c r="Q83" s="18"/>
      <c r="R83" s="18"/>
      <c r="S83" s="28"/>
      <c r="T83" s="18"/>
      <c r="U83" s="19">
        <f t="shared" si="22"/>
        <v>240461</v>
      </c>
      <c r="V83" s="18">
        <v>2153462.666666667</v>
      </c>
      <c r="W83" s="18"/>
      <c r="X83" s="18"/>
      <c r="Y83" s="28"/>
      <c r="Z83" s="18"/>
      <c r="AA83" s="19">
        <f t="shared" si="23"/>
        <v>2153462.666666667</v>
      </c>
      <c r="AB83" s="18">
        <v>1076731.3333333333</v>
      </c>
      <c r="AC83" s="18"/>
      <c r="AD83" s="18"/>
      <c r="AE83" s="18"/>
      <c r="AF83" s="18"/>
      <c r="AG83" s="19">
        <f t="shared" si="24"/>
        <v>1076731.3333333333</v>
      </c>
      <c r="AH83" s="27">
        <f>AB83+V83+P83+J83</f>
        <v>3931586</v>
      </c>
      <c r="AI83" s="18"/>
      <c r="AJ83" s="18"/>
      <c r="AK83" s="18"/>
      <c r="AL83" s="18"/>
      <c r="AM83" s="19">
        <f>SUM(AH83:AL83)</f>
        <v>3931586</v>
      </c>
      <c r="AN83" s="18"/>
      <c r="AO83" s="18"/>
      <c r="AP83" s="18"/>
      <c r="AQ83" s="18"/>
      <c r="AR83" s="18"/>
      <c r="AS83" s="19">
        <f t="shared" si="25"/>
        <v>0</v>
      </c>
      <c r="AT83" s="27">
        <f>AH83+AN83</f>
        <v>3931586</v>
      </c>
      <c r="AU83" s="18"/>
      <c r="AV83" s="18"/>
      <c r="AW83" s="18"/>
      <c r="AX83" s="18"/>
      <c r="AY83" s="19">
        <f>SUM(AT83:AX83)</f>
        <v>3931586</v>
      </c>
    </row>
    <row r="84" spans="1:51" ht="59.25" customHeight="1">
      <c r="A84" s="11" t="s">
        <v>232</v>
      </c>
      <c r="B84" s="12" t="s">
        <v>133</v>
      </c>
      <c r="C84" s="13" t="s">
        <v>233</v>
      </c>
      <c r="D84" s="13" t="s">
        <v>103</v>
      </c>
      <c r="E84" s="13"/>
      <c r="F84" s="46">
        <v>9</v>
      </c>
      <c r="G84" s="46">
        <v>15</v>
      </c>
      <c r="H84" s="49"/>
      <c r="I84" s="12"/>
      <c r="J84" s="32"/>
      <c r="K84" s="18"/>
      <c r="L84" s="18"/>
      <c r="M84" s="18">
        <v>55650</v>
      </c>
      <c r="N84" s="18"/>
      <c r="O84" s="18">
        <f>SUM(K84:N84)</f>
        <v>55650</v>
      </c>
      <c r="P84" s="32"/>
      <c r="Q84" s="18"/>
      <c r="R84" s="18"/>
      <c r="S84" s="18">
        <v>60950</v>
      </c>
      <c r="T84" s="18"/>
      <c r="U84" s="18">
        <f>SUM(Q84:T84)</f>
        <v>60950</v>
      </c>
      <c r="V84" s="32"/>
      <c r="W84" s="18"/>
      <c r="X84" s="18"/>
      <c r="Y84" s="18">
        <v>74700</v>
      </c>
      <c r="Z84" s="18"/>
      <c r="AA84" s="18">
        <f>SUM(W84:Z84)</f>
        <v>74700</v>
      </c>
      <c r="AB84" s="32"/>
      <c r="AC84" s="18"/>
      <c r="AD84" s="18"/>
      <c r="AE84" s="18">
        <v>68900</v>
      </c>
      <c r="AF84" s="18"/>
      <c r="AG84" s="18">
        <f>SUM(AC84:AF84)</f>
        <v>68900</v>
      </c>
      <c r="AH84" s="32"/>
      <c r="AI84" s="18"/>
      <c r="AJ84" s="18"/>
      <c r="AK84" s="27">
        <f>+AG84+AA84+U84+O84</f>
        <v>260200</v>
      </c>
      <c r="AL84" s="18"/>
      <c r="AM84" s="19">
        <f>SUM(AI84:AL84)</f>
        <v>260200</v>
      </c>
      <c r="AN84" s="18"/>
      <c r="AO84" s="18"/>
      <c r="AP84" s="18"/>
      <c r="AQ84" s="18"/>
      <c r="AR84" s="18"/>
      <c r="AS84" s="19">
        <f t="shared" si="25"/>
        <v>0</v>
      </c>
      <c r="AT84" s="32"/>
      <c r="AU84" s="18"/>
      <c r="AV84" s="18"/>
      <c r="AW84" s="27">
        <f>AK84+AN84</f>
        <v>260200</v>
      </c>
      <c r="AX84" s="18"/>
      <c r="AY84" s="19">
        <f>SUM(AU84:AX84)</f>
        <v>260200</v>
      </c>
    </row>
    <row r="85" spans="1:51" ht="51">
      <c r="A85" s="11" t="s">
        <v>234</v>
      </c>
      <c r="B85" s="20" t="s">
        <v>133</v>
      </c>
      <c r="C85" s="13" t="s">
        <v>235</v>
      </c>
      <c r="D85" s="13" t="s">
        <v>80</v>
      </c>
      <c r="E85" s="13" t="s">
        <v>293</v>
      </c>
      <c r="F85" s="46">
        <v>9</v>
      </c>
      <c r="G85" s="46">
        <v>15</v>
      </c>
      <c r="H85" s="49"/>
      <c r="I85" s="12"/>
      <c r="J85" s="32"/>
      <c r="K85" s="18"/>
      <c r="L85" s="18"/>
      <c r="M85" s="18">
        <v>2066.6999999999998</v>
      </c>
      <c r="N85" s="18"/>
      <c r="O85" s="18">
        <f>SUM(K85:N85)</f>
        <v>2066.6999999999998</v>
      </c>
      <c r="P85" s="18"/>
      <c r="Q85" s="18"/>
      <c r="R85" s="18"/>
      <c r="S85" s="18"/>
      <c r="T85" s="18"/>
      <c r="U85" s="19">
        <f t="shared" si="22"/>
        <v>0</v>
      </c>
      <c r="V85" s="18"/>
      <c r="W85" s="18"/>
      <c r="X85" s="18"/>
      <c r="Y85" s="18"/>
      <c r="Z85" s="18"/>
      <c r="AA85" s="19">
        <f t="shared" si="23"/>
        <v>0</v>
      </c>
      <c r="AB85" s="18"/>
      <c r="AC85" s="18"/>
      <c r="AD85" s="18"/>
      <c r="AE85" s="18"/>
      <c r="AF85" s="18"/>
      <c r="AG85" s="19">
        <f t="shared" si="24"/>
        <v>0</v>
      </c>
      <c r="AH85" s="32"/>
      <c r="AI85" s="18"/>
      <c r="AJ85" s="18"/>
      <c r="AK85" s="27">
        <f>+AG85+AA85+U85+O85</f>
        <v>2066.6999999999998</v>
      </c>
      <c r="AL85" s="18"/>
      <c r="AM85" s="19">
        <f>SUM(AI85:AL85)</f>
        <v>2066.6999999999998</v>
      </c>
      <c r="AN85" s="18"/>
      <c r="AO85" s="18"/>
      <c r="AP85" s="18"/>
      <c r="AQ85" s="18"/>
      <c r="AR85" s="18"/>
      <c r="AS85" s="18">
        <f t="shared" si="25"/>
        <v>0</v>
      </c>
      <c r="AT85" s="32"/>
      <c r="AU85" s="18"/>
      <c r="AV85" s="18"/>
      <c r="AW85" s="27">
        <f>AK85+AN85</f>
        <v>2066.6999999999998</v>
      </c>
      <c r="AX85" s="18"/>
      <c r="AY85" s="19">
        <f>SUM(AU85:AX85)</f>
        <v>2066.6999999999998</v>
      </c>
    </row>
    <row r="86" spans="1:51" ht="51">
      <c r="A86" s="11" t="s">
        <v>236</v>
      </c>
      <c r="B86" s="12" t="s">
        <v>133</v>
      </c>
      <c r="C86" s="15" t="s">
        <v>237</v>
      </c>
      <c r="D86" s="13" t="s">
        <v>103</v>
      </c>
      <c r="E86" s="13"/>
      <c r="F86" s="46">
        <v>9</v>
      </c>
      <c r="G86" s="46">
        <v>15</v>
      </c>
      <c r="H86" s="49"/>
      <c r="I86" s="12"/>
      <c r="J86" s="32"/>
      <c r="K86" s="18"/>
      <c r="L86" s="18"/>
      <c r="M86" s="18">
        <v>828650</v>
      </c>
      <c r="N86" s="18"/>
      <c r="O86" s="18">
        <f>SUM(K86:N86)</f>
        <v>828650</v>
      </c>
      <c r="P86" s="18"/>
      <c r="Q86" s="18"/>
      <c r="R86" s="18"/>
      <c r="S86" s="18"/>
      <c r="T86" s="18"/>
      <c r="U86" s="18">
        <f t="shared" si="22"/>
        <v>0</v>
      </c>
      <c r="V86" s="18"/>
      <c r="W86" s="18"/>
      <c r="X86" s="18"/>
      <c r="Y86" s="18"/>
      <c r="Z86" s="18"/>
      <c r="AA86" s="18">
        <f t="shared" si="23"/>
        <v>0</v>
      </c>
      <c r="AB86" s="18"/>
      <c r="AC86" s="18"/>
      <c r="AD86" s="18"/>
      <c r="AE86" s="18"/>
      <c r="AF86" s="18"/>
      <c r="AG86" s="18">
        <f t="shared" si="24"/>
        <v>0</v>
      </c>
      <c r="AH86" s="32"/>
      <c r="AI86" s="18"/>
      <c r="AJ86" s="18"/>
      <c r="AK86" s="27">
        <v>828650</v>
      </c>
      <c r="AL86" s="18"/>
      <c r="AM86" s="27">
        <f>SUM(AI86:AL86)</f>
        <v>828650</v>
      </c>
      <c r="AN86" s="18"/>
      <c r="AO86" s="18"/>
      <c r="AP86" s="18"/>
      <c r="AQ86" s="18"/>
      <c r="AR86" s="18"/>
      <c r="AS86" s="18">
        <f>SUM(AN86:AR86)</f>
        <v>0</v>
      </c>
      <c r="AT86" s="32"/>
      <c r="AU86" s="18"/>
      <c r="AV86" s="18"/>
      <c r="AW86" s="27">
        <f>AK86+AN86</f>
        <v>828650</v>
      </c>
      <c r="AX86" s="18"/>
      <c r="AY86" s="19">
        <f>SUM(AU86:AX86)</f>
        <v>828650</v>
      </c>
    </row>
    <row r="87" spans="1:51" s="54" customFormat="1">
      <c r="A87" s="51" t="s">
        <v>52</v>
      </c>
      <c r="B87" s="42"/>
      <c r="C87" s="52"/>
      <c r="D87" s="42"/>
      <c r="E87" s="42"/>
      <c r="F87" s="42"/>
      <c r="G87" s="42"/>
      <c r="H87" s="51"/>
      <c r="I87" s="52"/>
      <c r="J87" s="53">
        <f t="shared" ref="J87:AX87" si="26">SUM(J7:J86)</f>
        <v>11536669.24</v>
      </c>
      <c r="K87" s="53">
        <f t="shared" si="26"/>
        <v>0</v>
      </c>
      <c r="L87" s="53">
        <f t="shared" si="26"/>
        <v>0</v>
      </c>
      <c r="M87" s="53">
        <f t="shared" si="26"/>
        <v>56420884.210000001</v>
      </c>
      <c r="N87" s="53">
        <f t="shared" si="26"/>
        <v>0</v>
      </c>
      <c r="O87" s="53">
        <f t="shared" si="26"/>
        <v>67957553.450000003</v>
      </c>
      <c r="P87" s="53">
        <f t="shared" si="26"/>
        <v>12879428.405999999</v>
      </c>
      <c r="Q87" s="53">
        <f t="shared" si="26"/>
        <v>0</v>
      </c>
      <c r="R87" s="53">
        <f t="shared" si="26"/>
        <v>0</v>
      </c>
      <c r="S87" s="53">
        <f t="shared" si="26"/>
        <v>16535888.806</v>
      </c>
      <c r="T87" s="53">
        <f t="shared" si="26"/>
        <v>60000</v>
      </c>
      <c r="U87" s="53">
        <f t="shared" si="26"/>
        <v>29475317.212000001</v>
      </c>
      <c r="V87" s="53">
        <f t="shared" si="26"/>
        <v>29870338.306666669</v>
      </c>
      <c r="W87" s="53">
        <f t="shared" si="26"/>
        <v>0</v>
      </c>
      <c r="X87" s="53">
        <f t="shared" si="26"/>
        <v>0</v>
      </c>
      <c r="Y87" s="53">
        <f t="shared" si="26"/>
        <v>2002428.2</v>
      </c>
      <c r="Z87" s="53">
        <f t="shared" si="26"/>
        <v>57500</v>
      </c>
      <c r="AA87" s="53">
        <f t="shared" si="26"/>
        <v>31930266.506666671</v>
      </c>
      <c r="AB87" s="53">
        <f t="shared" si="26"/>
        <v>24118185.128333334</v>
      </c>
      <c r="AC87" s="53">
        <f t="shared" si="26"/>
        <v>0</v>
      </c>
      <c r="AD87" s="53">
        <f t="shared" si="26"/>
        <v>0</v>
      </c>
      <c r="AE87" s="53">
        <f t="shared" si="26"/>
        <v>2244776</v>
      </c>
      <c r="AF87" s="53">
        <f t="shared" si="26"/>
        <v>335000</v>
      </c>
      <c r="AG87" s="53">
        <f t="shared" si="26"/>
        <v>26697961.128333334</v>
      </c>
      <c r="AH87" s="53">
        <f t="shared" si="26"/>
        <v>83545880.611000001</v>
      </c>
      <c r="AI87" s="53">
        <f t="shared" si="26"/>
        <v>0</v>
      </c>
      <c r="AJ87" s="53">
        <f t="shared" si="26"/>
        <v>0</v>
      </c>
      <c r="AK87" s="53">
        <f t="shared" si="26"/>
        <v>78681498.95099999</v>
      </c>
      <c r="AL87" s="53">
        <f t="shared" si="26"/>
        <v>452500</v>
      </c>
      <c r="AM87" s="53">
        <f t="shared" si="26"/>
        <v>162679879.56199998</v>
      </c>
      <c r="AN87" s="53">
        <f t="shared" si="26"/>
        <v>4818660</v>
      </c>
      <c r="AO87" s="53">
        <f t="shared" si="26"/>
        <v>0</v>
      </c>
      <c r="AP87" s="53">
        <f t="shared" si="26"/>
        <v>0</v>
      </c>
      <c r="AQ87" s="53">
        <f t="shared" si="26"/>
        <v>4396700</v>
      </c>
      <c r="AR87" s="53">
        <f t="shared" si="26"/>
        <v>0</v>
      </c>
      <c r="AS87" s="53">
        <f t="shared" si="26"/>
        <v>9215360</v>
      </c>
      <c r="AT87" s="53">
        <f t="shared" si="26"/>
        <v>88364540.611000001</v>
      </c>
      <c r="AU87" s="53">
        <f t="shared" si="26"/>
        <v>0</v>
      </c>
      <c r="AV87" s="53">
        <f t="shared" si="26"/>
        <v>0</v>
      </c>
      <c r="AW87" s="53">
        <f t="shared" si="26"/>
        <v>83078198.95099999</v>
      </c>
      <c r="AX87" s="53">
        <f t="shared" si="26"/>
        <v>452500</v>
      </c>
      <c r="AY87" s="53">
        <f>SUM(AY7:AY86)</f>
        <v>171895239.56199998</v>
      </c>
    </row>
    <row r="88" spans="1:51" ht="27.75" customHeight="1">
      <c r="A88" s="50" t="s">
        <v>301</v>
      </c>
      <c r="B88" s="50"/>
      <c r="C88" s="50"/>
      <c r="I88" s="41"/>
      <c r="J88" s="7"/>
      <c r="K88" s="7"/>
      <c r="L88" s="7"/>
      <c r="M88" s="7"/>
      <c r="N88" s="7"/>
      <c r="O88" s="8"/>
      <c r="P88" s="7"/>
      <c r="Q88" s="7"/>
      <c r="R88" s="7"/>
      <c r="S88" s="7"/>
      <c r="T88" s="7"/>
      <c r="U88" s="8"/>
      <c r="V88" s="8"/>
      <c r="W88" s="8"/>
      <c r="X88" s="8"/>
      <c r="Y88" s="8"/>
      <c r="Z88" s="8"/>
      <c r="AA88" s="8"/>
      <c r="AB88" s="7"/>
      <c r="AC88" s="7"/>
      <c r="AD88" s="7"/>
      <c r="AE88" s="7"/>
      <c r="AF88" s="7"/>
      <c r="AG88" s="8"/>
      <c r="AH88" s="7"/>
      <c r="AI88" s="7"/>
      <c r="AJ88" s="7"/>
      <c r="AK88" s="7"/>
      <c r="AL88" s="7"/>
      <c r="AM88" s="8"/>
      <c r="AT88" s="55"/>
    </row>
    <row r="89" spans="1:51" ht="15" customHeight="1">
      <c r="B89" s="63"/>
      <c r="C89" s="63"/>
      <c r="D89" s="63"/>
      <c r="E89" s="63"/>
      <c r="F89" s="63"/>
      <c r="G89" s="63"/>
      <c r="H89" s="63"/>
      <c r="I89" s="63"/>
    </row>
    <row r="90" spans="1:51" ht="29.25" customHeight="1"/>
    <row r="91" spans="1:51" ht="72.75" customHeight="1">
      <c r="B91" s="57"/>
      <c r="C91" s="57"/>
      <c r="D91" s="57"/>
      <c r="E91" s="57"/>
      <c r="F91" s="57"/>
      <c r="G91" s="57"/>
      <c r="H91" s="57"/>
      <c r="I91" s="57"/>
    </row>
    <row r="92" spans="1:51" ht="39.75" customHeight="1">
      <c r="B92" s="64"/>
      <c r="C92" s="64"/>
      <c r="D92" s="64"/>
      <c r="E92" s="64"/>
      <c r="F92" s="64"/>
      <c r="G92" s="64"/>
      <c r="H92" s="64"/>
      <c r="I92" s="64"/>
    </row>
    <row r="93" spans="1:51" ht="15" customHeight="1">
      <c r="B93" s="60"/>
      <c r="C93" s="60"/>
      <c r="D93" s="60"/>
      <c r="E93" s="60"/>
      <c r="F93" s="60"/>
      <c r="G93" s="60"/>
      <c r="H93" s="60"/>
      <c r="I93" s="60"/>
    </row>
    <row r="94" spans="1:51" ht="25.5" customHeight="1">
      <c r="B94" s="61"/>
      <c r="C94" s="61"/>
      <c r="D94" s="61"/>
      <c r="E94" s="61"/>
      <c r="F94" s="61"/>
      <c r="G94" s="61"/>
      <c r="H94" s="61"/>
      <c r="I94" s="61"/>
    </row>
    <row r="95" spans="1:51" ht="30" customHeight="1">
      <c r="B95" s="56"/>
      <c r="C95" s="56"/>
      <c r="D95" s="56"/>
      <c r="E95" s="56"/>
      <c r="F95" s="56"/>
      <c r="G95" s="56"/>
      <c r="H95" s="56"/>
      <c r="I95" s="56"/>
    </row>
    <row r="96" spans="1:51">
      <c r="H96" s="39"/>
      <c r="I96" s="3"/>
    </row>
    <row r="97" spans="1:1">
      <c r="A97" s="36" t="b">
        <v>0</v>
      </c>
    </row>
  </sheetData>
  <mergeCells count="30">
    <mergeCell ref="AN1:AS1"/>
    <mergeCell ref="AT1:AY1"/>
    <mergeCell ref="J2:O2"/>
    <mergeCell ref="I1:I3"/>
    <mergeCell ref="D2:D3"/>
    <mergeCell ref="E2:E3"/>
    <mergeCell ref="AN2:AS2"/>
    <mergeCell ref="AT2:AY2"/>
    <mergeCell ref="J1:O1"/>
    <mergeCell ref="P1:U1"/>
    <mergeCell ref="V1:AA1"/>
    <mergeCell ref="AB1:AG1"/>
    <mergeCell ref="AH1:AM1"/>
    <mergeCell ref="AH2:AM2"/>
    <mergeCell ref="A1:A3"/>
    <mergeCell ref="B1:B3"/>
    <mergeCell ref="C1:C3"/>
    <mergeCell ref="D1:E1"/>
    <mergeCell ref="F1:F3"/>
    <mergeCell ref="B95:I95"/>
    <mergeCell ref="B91:I91"/>
    <mergeCell ref="P2:U2"/>
    <mergeCell ref="V2:AA2"/>
    <mergeCell ref="AB2:AG2"/>
    <mergeCell ref="B93:I93"/>
    <mergeCell ref="B94:I94"/>
    <mergeCell ref="H1:H3"/>
    <mergeCell ref="G1:G3"/>
    <mergeCell ref="B89:I89"/>
    <mergeCell ref="B92:I92"/>
  </mergeCells>
  <dataValidations count="3">
    <dataValidation type="list" allowBlank="1" showInputMessage="1" sqref="D87 D48:D50 D71:D74">
      <formula1>"Nationwide, Interregional, Region-Specific,  "</formula1>
    </dataValidation>
    <dataValidation type="list" allowBlank="1" showInputMessage="1" sqref="E29:E34 E49:E50 E71:E74 E87 J48">
      <formula1>"CAR, NCR, I, II, III, IVA, IVB, V, VI, VII, VIII, IX, X, XI, XII, XIII, ARMM,  "</formula1>
    </dataValidation>
    <dataValidation type="list" allowBlank="1" showInputMessage="1" showErrorMessage="1" sqref="D7:D8 D65:D66">
      <formula1>"Nationwide, Interregional, Region-specific"</formula1>
    </dataValidation>
  </dataValidations>
  <printOptions horizontalCentered="1"/>
  <pageMargins left="0.33" right="0.36" top="0.75" bottom="0.75" header="0.3" footer="0.3"/>
  <pageSetup paperSize="9" scale="70" pageOrder="overThenDown" orientation="landscape" r:id="rId1"/>
  <headerFooter>
    <oddHeader>&amp;C&amp;"Arial,Bold"&amp;12 Chapter 9: Sustainable and Climate-Resilient Environment and Natural Resources
Annex B2: List of Non-Core Investment Programs and Projects (Non-CIPs) with Annual Investment Targets By Source of Financing</oddHeader>
    <oddFooter>&amp;C&amp;"Arial,Bold"&amp;12 2011-2016 Revalidated Public Investment Program &amp;R&amp;"Arial,Regular"&amp;10Page &amp;P of &amp;N</oddFooter>
  </headerFooter>
  <colBreaks count="8" manualBreakCount="8">
    <brk id="9" max="87" man="1"/>
    <brk id="15" max="1048575" man="1"/>
    <brk id="21" max="1048575" man="1"/>
    <brk id="27" max="1048575" man="1"/>
    <brk id="33" max="1048575" man="1"/>
    <brk id="39" max="87" man="1"/>
    <brk id="45" max="87" man="1"/>
    <brk id="51" max="3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7" ma:contentTypeDescription="Create a new document." ma:contentTypeScope="" ma:versionID="37dbeeaf2d337435c6a8e22fb7495370">
  <xsd:schema xmlns:xsd="http://www.w3.org/2001/XMLSchema" xmlns:xs="http://www.w3.org/2001/XMLSchema" xmlns:p="http://schemas.microsoft.com/office/2006/metadata/properties" xmlns:ns1="http://schemas.microsoft.com/sharepoint/v3" xmlns:ns2="2a4f4df2-35ea-41c7-9e83-0ea62a436e0b" xmlns:ns3="3fe2ab7c-8d91-458b-bd16-bbbac8e4a53b" targetNamespace="http://schemas.microsoft.com/office/2006/metadata/properties" ma:root="true" ma:fieldsID="dadbf1a97e4552c178feeaaba54143b8" ns1:_="" ns2:_="" ns3:_="">
    <xsd:import namespace="http://schemas.microsoft.com/sharepoint/v3"/>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63b54e7-b30b-407c-b667-cb0926cd08e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00a78b-ba1c-45ac-b32d-ef8cface7ed8}" ma:internalName="TaxCatchAll" ma:showField="CatchAllData" ma:web="3fe2ab7c-8d91-458b-bd16-bbbac8e4a5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e2ab7c-8d91-458b-bd16-bbbac8e4a53b" xsi:nil="true"/>
    <lcf76f155ced4ddcb4097134ff3c332f xmlns="2a4f4df2-35ea-41c7-9e83-0ea62a436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5D0786E-FA9E-4E34-A384-D33CF3438514}"/>
</file>

<file path=customXml/itemProps2.xml><?xml version="1.0" encoding="utf-8"?>
<ds:datastoreItem xmlns:ds="http://schemas.openxmlformats.org/officeDocument/2006/customXml" ds:itemID="{E2C358D2-E327-4BA8-8205-8EF450C42791}"/>
</file>

<file path=customXml/itemProps3.xml><?xml version="1.0" encoding="utf-8"?>
<ds:datastoreItem xmlns:ds="http://schemas.openxmlformats.org/officeDocument/2006/customXml" ds:itemID="{45702E91-D817-4589-8738-657452F01D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Chapter 9 Annex B2</vt:lpstr>
      <vt:lpstr>EDIT</vt:lpstr>
      <vt:lpstr>'Chapter 9 Annex B2'!Print_Area</vt:lpstr>
      <vt:lpstr>'Chapter 9 Annex B2'!Print_Titles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2014-10-09T02:46:17Z</cp:lastPrinted>
  <dcterms:created xsi:type="dcterms:W3CDTF">2013-02-28T05:46:30Z</dcterms:created>
  <dcterms:modified xsi:type="dcterms:W3CDTF">2014-10-09T02:46:44Z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